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data\share\Обменник\04-ОФиЭТП\_Отдел_\ТП на 2019 год_ПРОЕКТ\Изменения в ТАРИФНОЕ соглашение 2019\Приложения к ТС эконом и медики ОКОНЧ Легковой\"/>
    </mc:Choice>
  </mc:AlternateContent>
  <bookViews>
    <workbookView xWindow="0" yWindow="0" windowWidth="28800" windowHeight="12135" firstSheet="1" activeTab="1"/>
  </bookViews>
  <sheets>
    <sheet name="без СККБ" sheetId="3" state="hidden" r:id="rId1"/>
    <sheet name="Приложение ИССЛЕД 2019" sheetId="8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'без СККБ'!$A$2:$Q$78</definedName>
    <definedName name="_xlnm._FilterDatabase" localSheetId="1" hidden="1">'Приложение ИССЛЕД 2019'!$A$14:$E$134</definedName>
    <definedName name="_xlnm.Print_Titles" localSheetId="0">'без СККБ'!$1:$2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3" l="1"/>
  <c r="L24" i="3"/>
  <c r="L16" i="3"/>
  <c r="L15" i="3"/>
  <c r="L5" i="3" l="1"/>
  <c r="Q5" i="3" s="1"/>
  <c r="L78" i="3"/>
  <c r="K78" i="3"/>
  <c r="L77" i="3"/>
  <c r="K77" i="3"/>
  <c r="L76" i="3"/>
  <c r="K76" i="3"/>
  <c r="L75" i="3"/>
  <c r="K75" i="3"/>
  <c r="L74" i="3"/>
  <c r="K74" i="3"/>
  <c r="K73" i="3"/>
  <c r="J72" i="3"/>
  <c r="I72" i="3"/>
  <c r="H72" i="3"/>
  <c r="G72" i="3"/>
  <c r="F72" i="3"/>
  <c r="E72" i="3"/>
  <c r="J71" i="3"/>
  <c r="I71" i="3"/>
  <c r="H71" i="3"/>
  <c r="G71" i="3"/>
  <c r="F71" i="3"/>
  <c r="E71" i="3"/>
  <c r="L69" i="3"/>
  <c r="Q69" i="3" s="1"/>
  <c r="K69" i="3"/>
  <c r="J68" i="3"/>
  <c r="I68" i="3"/>
  <c r="H68" i="3"/>
  <c r="G68" i="3"/>
  <c r="F68" i="3"/>
  <c r="E68" i="3"/>
  <c r="L67" i="3"/>
  <c r="K67" i="3"/>
  <c r="L66" i="3"/>
  <c r="K66" i="3"/>
  <c r="L65" i="3"/>
  <c r="K65" i="3"/>
  <c r="L64" i="3"/>
  <c r="K64" i="3"/>
  <c r="L63" i="3"/>
  <c r="K63" i="3"/>
  <c r="L62" i="3"/>
  <c r="K62" i="3"/>
  <c r="L61" i="3"/>
  <c r="K61" i="3"/>
  <c r="L60" i="3"/>
  <c r="K60" i="3"/>
  <c r="J59" i="3"/>
  <c r="I59" i="3"/>
  <c r="H59" i="3"/>
  <c r="G59" i="3"/>
  <c r="F59" i="3"/>
  <c r="E59" i="3"/>
  <c r="J58" i="3"/>
  <c r="I58" i="3"/>
  <c r="H58" i="3"/>
  <c r="G58" i="3"/>
  <c r="F58" i="3"/>
  <c r="E58" i="3"/>
  <c r="L57" i="3"/>
  <c r="Q57" i="3" s="1"/>
  <c r="K57" i="3"/>
  <c r="L56" i="3"/>
  <c r="Q56" i="3" s="1"/>
  <c r="K56" i="3"/>
  <c r="L55" i="3"/>
  <c r="Q55" i="3" s="1"/>
  <c r="K55" i="3"/>
  <c r="L54" i="3"/>
  <c r="Q54" i="3" s="1"/>
  <c r="K54" i="3"/>
  <c r="L53" i="3"/>
  <c r="Q53" i="3" s="1"/>
  <c r="K53" i="3"/>
  <c r="J52" i="3"/>
  <c r="I52" i="3"/>
  <c r="H52" i="3"/>
  <c r="G52" i="3"/>
  <c r="F52" i="3"/>
  <c r="E52" i="3"/>
  <c r="J51" i="3"/>
  <c r="I51" i="3"/>
  <c r="H51" i="3"/>
  <c r="G51" i="3"/>
  <c r="F51" i="3"/>
  <c r="E51" i="3"/>
  <c r="L50" i="3"/>
  <c r="K50" i="3"/>
  <c r="J49" i="3"/>
  <c r="I49" i="3"/>
  <c r="H49" i="3"/>
  <c r="G49" i="3"/>
  <c r="F49" i="3"/>
  <c r="E49" i="3"/>
  <c r="L48" i="3"/>
  <c r="P48" i="3" s="1"/>
  <c r="K48" i="3"/>
  <c r="L47" i="3"/>
  <c r="P47" i="3" s="1"/>
  <c r="K47" i="3"/>
  <c r="L46" i="3"/>
  <c r="P46" i="3" s="1"/>
  <c r="K46" i="3"/>
  <c r="L45" i="3"/>
  <c r="P45" i="3" s="1"/>
  <c r="K45" i="3"/>
  <c r="L44" i="3"/>
  <c r="P44" i="3" s="1"/>
  <c r="K44" i="3"/>
  <c r="J43" i="3"/>
  <c r="I43" i="3"/>
  <c r="H43" i="3"/>
  <c r="G43" i="3"/>
  <c r="F43" i="3"/>
  <c r="E43" i="3"/>
  <c r="J42" i="3"/>
  <c r="I42" i="3"/>
  <c r="H42" i="3"/>
  <c r="G42" i="3"/>
  <c r="F42" i="3"/>
  <c r="E42" i="3"/>
  <c r="J41" i="3"/>
  <c r="I41" i="3"/>
  <c r="H41" i="3"/>
  <c r="G41" i="3"/>
  <c r="F41" i="3"/>
  <c r="E41" i="3"/>
  <c r="J36" i="3"/>
  <c r="I36" i="3"/>
  <c r="H36" i="3"/>
  <c r="G36" i="3"/>
  <c r="F36" i="3"/>
  <c r="E36" i="3"/>
  <c r="J35" i="3"/>
  <c r="I35" i="3"/>
  <c r="H35" i="3"/>
  <c r="G35" i="3"/>
  <c r="F35" i="3"/>
  <c r="E35" i="3"/>
  <c r="J37" i="3"/>
  <c r="I37" i="3"/>
  <c r="H37" i="3"/>
  <c r="G37" i="3"/>
  <c r="F37" i="3"/>
  <c r="E37" i="3"/>
  <c r="J34" i="3"/>
  <c r="I34" i="3"/>
  <c r="H34" i="3"/>
  <c r="G34" i="3"/>
  <c r="F34" i="3"/>
  <c r="E34" i="3"/>
  <c r="J33" i="3"/>
  <c r="I33" i="3"/>
  <c r="H33" i="3"/>
  <c r="G33" i="3"/>
  <c r="F33" i="3"/>
  <c r="E33" i="3"/>
  <c r="J29" i="3"/>
  <c r="I29" i="3"/>
  <c r="H29" i="3"/>
  <c r="G29" i="3"/>
  <c r="F29" i="3"/>
  <c r="E29" i="3"/>
  <c r="J30" i="3"/>
  <c r="I30" i="3"/>
  <c r="H30" i="3"/>
  <c r="G30" i="3"/>
  <c r="F30" i="3"/>
  <c r="E30" i="3"/>
  <c r="Q24" i="3"/>
  <c r="K24" i="3"/>
  <c r="Q23" i="3"/>
  <c r="K23" i="3"/>
  <c r="J31" i="3"/>
  <c r="I31" i="3"/>
  <c r="H31" i="3"/>
  <c r="G31" i="3"/>
  <c r="F31" i="3"/>
  <c r="E31" i="3"/>
  <c r="J32" i="3"/>
  <c r="I32" i="3"/>
  <c r="H32" i="3"/>
  <c r="G32" i="3"/>
  <c r="F32" i="3"/>
  <c r="E32" i="3"/>
  <c r="P16" i="3"/>
  <c r="K16" i="3"/>
  <c r="P15" i="3"/>
  <c r="K15" i="3"/>
  <c r="J22" i="3"/>
  <c r="I22" i="3"/>
  <c r="H22" i="3"/>
  <c r="G22" i="3"/>
  <c r="F22" i="3"/>
  <c r="E22" i="3"/>
  <c r="J27" i="3"/>
  <c r="I27" i="3"/>
  <c r="H27" i="3"/>
  <c r="G27" i="3"/>
  <c r="F27" i="3"/>
  <c r="E27" i="3"/>
  <c r="J21" i="3"/>
  <c r="I21" i="3"/>
  <c r="H21" i="3"/>
  <c r="G21" i="3"/>
  <c r="F21" i="3"/>
  <c r="E21" i="3"/>
  <c r="J28" i="3"/>
  <c r="I28" i="3"/>
  <c r="H28" i="3"/>
  <c r="G28" i="3"/>
  <c r="F28" i="3"/>
  <c r="E28" i="3"/>
  <c r="J19" i="3"/>
  <c r="I19" i="3"/>
  <c r="H19" i="3"/>
  <c r="G19" i="3"/>
  <c r="F19" i="3"/>
  <c r="E19" i="3"/>
  <c r="J26" i="3"/>
  <c r="I26" i="3"/>
  <c r="H26" i="3"/>
  <c r="G26" i="3"/>
  <c r="F26" i="3"/>
  <c r="E26" i="3"/>
  <c r="J25" i="3"/>
  <c r="I25" i="3"/>
  <c r="H25" i="3"/>
  <c r="G25" i="3"/>
  <c r="F25" i="3"/>
  <c r="E25" i="3"/>
  <c r="J38" i="3"/>
  <c r="I38" i="3"/>
  <c r="H38" i="3"/>
  <c r="G38" i="3"/>
  <c r="F38" i="3"/>
  <c r="E38" i="3"/>
  <c r="J14" i="3"/>
  <c r="I14" i="3"/>
  <c r="H14" i="3"/>
  <c r="G14" i="3"/>
  <c r="F14" i="3"/>
  <c r="E14" i="3"/>
  <c r="J13" i="3"/>
  <c r="I13" i="3"/>
  <c r="H13" i="3"/>
  <c r="G13" i="3"/>
  <c r="F13" i="3"/>
  <c r="E13" i="3"/>
  <c r="J11" i="3"/>
  <c r="I11" i="3"/>
  <c r="H11" i="3"/>
  <c r="G11" i="3"/>
  <c r="F11" i="3"/>
  <c r="E11" i="3"/>
  <c r="J40" i="3"/>
  <c r="I40" i="3"/>
  <c r="H40" i="3"/>
  <c r="G40" i="3"/>
  <c r="F40" i="3"/>
  <c r="E40" i="3"/>
  <c r="J17" i="3"/>
  <c r="I17" i="3"/>
  <c r="H17" i="3"/>
  <c r="G17" i="3"/>
  <c r="F17" i="3"/>
  <c r="E17" i="3"/>
  <c r="J39" i="3"/>
  <c r="I39" i="3"/>
  <c r="H39" i="3"/>
  <c r="G39" i="3"/>
  <c r="F39" i="3"/>
  <c r="E39" i="3"/>
  <c r="J18" i="3"/>
  <c r="I18" i="3"/>
  <c r="H18" i="3"/>
  <c r="G18" i="3"/>
  <c r="F18" i="3"/>
  <c r="E18" i="3"/>
  <c r="J20" i="3"/>
  <c r="I20" i="3"/>
  <c r="H20" i="3"/>
  <c r="G20" i="3"/>
  <c r="F20" i="3"/>
  <c r="E20" i="3"/>
  <c r="K5" i="3"/>
  <c r="J9" i="3"/>
  <c r="I9" i="3"/>
  <c r="H9" i="3"/>
  <c r="G9" i="3"/>
  <c r="F9" i="3"/>
  <c r="E9" i="3"/>
  <c r="J10" i="3"/>
  <c r="I10" i="3"/>
  <c r="H10" i="3"/>
  <c r="G10" i="3"/>
  <c r="F10" i="3"/>
  <c r="E10" i="3"/>
  <c r="J7" i="3"/>
  <c r="I7" i="3"/>
  <c r="H7" i="3"/>
  <c r="G7" i="3"/>
  <c r="F7" i="3"/>
  <c r="E7" i="3"/>
  <c r="J8" i="3"/>
  <c r="I8" i="3"/>
  <c r="H8" i="3"/>
  <c r="G8" i="3"/>
  <c r="F8" i="3"/>
  <c r="E8" i="3"/>
  <c r="J6" i="3"/>
  <c r="I6" i="3"/>
  <c r="H6" i="3"/>
  <c r="G6" i="3"/>
  <c r="F6" i="3"/>
  <c r="E6" i="3"/>
  <c r="J12" i="3"/>
  <c r="I12" i="3"/>
  <c r="H12" i="3"/>
  <c r="G12" i="3"/>
  <c r="F12" i="3"/>
  <c r="E12" i="3"/>
  <c r="J4" i="3"/>
  <c r="I4" i="3"/>
  <c r="H4" i="3"/>
  <c r="G4" i="3"/>
  <c r="F4" i="3"/>
  <c r="E4" i="3"/>
  <c r="J3" i="3"/>
  <c r="I3" i="3"/>
  <c r="H3" i="3"/>
  <c r="G3" i="3"/>
  <c r="F3" i="3"/>
  <c r="E3" i="3"/>
  <c r="P54" i="3" l="1"/>
  <c r="P5" i="3"/>
  <c r="Q44" i="3"/>
  <c r="Q48" i="3"/>
  <c r="P56" i="3"/>
  <c r="P55" i="3"/>
  <c r="Q46" i="3"/>
  <c r="P53" i="3"/>
  <c r="P57" i="3"/>
  <c r="L7" i="3"/>
  <c r="L9" i="3"/>
  <c r="K49" i="3"/>
  <c r="K58" i="3"/>
  <c r="L59" i="3"/>
  <c r="P59" i="3" s="1"/>
  <c r="L68" i="3"/>
  <c r="Q68" i="3" s="1"/>
  <c r="L41" i="3"/>
  <c r="Q41" i="3" s="1"/>
  <c r="L12" i="3"/>
  <c r="L10" i="3"/>
  <c r="L20" i="3"/>
  <c r="Q20" i="3" s="1"/>
  <c r="L18" i="3"/>
  <c r="P18" i="3" s="1"/>
  <c r="L17" i="3"/>
  <c r="P17" i="3" s="1"/>
  <c r="L11" i="3"/>
  <c r="P11" i="3" s="1"/>
  <c r="L14" i="3"/>
  <c r="P14" i="3" s="1"/>
  <c r="L25" i="3"/>
  <c r="P25" i="3" s="1"/>
  <c r="L19" i="3"/>
  <c r="P19" i="3" s="1"/>
  <c r="L21" i="3"/>
  <c r="P21" i="3" s="1"/>
  <c r="L22" i="3"/>
  <c r="P22" i="3" s="1"/>
  <c r="L31" i="3"/>
  <c r="Q31" i="3" s="1"/>
  <c r="L29" i="3"/>
  <c r="P29" i="3" s="1"/>
  <c r="L35" i="3"/>
  <c r="L8" i="3"/>
  <c r="Q8" i="3" s="1"/>
  <c r="K4" i="3"/>
  <c r="K6" i="3"/>
  <c r="L39" i="3"/>
  <c r="L40" i="3"/>
  <c r="Q40" i="3" s="1"/>
  <c r="L13" i="3"/>
  <c r="L38" i="3"/>
  <c r="Q38" i="3" s="1"/>
  <c r="L26" i="3"/>
  <c r="L28" i="3"/>
  <c r="P28" i="3" s="1"/>
  <c r="L27" i="3"/>
  <c r="L32" i="3"/>
  <c r="P32" i="3" s="1"/>
  <c r="L30" i="3"/>
  <c r="L33" i="3"/>
  <c r="P33" i="3" s="1"/>
  <c r="L37" i="3"/>
  <c r="L36" i="3"/>
  <c r="K34" i="3"/>
  <c r="L34" i="3"/>
  <c r="Q34" i="3" s="1"/>
  <c r="L4" i="3"/>
  <c r="L3" i="3"/>
  <c r="P3" i="3" s="1"/>
  <c r="K32" i="3"/>
  <c r="L6" i="3"/>
  <c r="K31" i="3"/>
  <c r="K30" i="3"/>
  <c r="K29" i="3"/>
  <c r="K33" i="3"/>
  <c r="K35" i="3"/>
  <c r="K36" i="3"/>
  <c r="Q47" i="3"/>
  <c r="L49" i="3"/>
  <c r="Q49" i="3" s="1"/>
  <c r="K51" i="3"/>
  <c r="K52" i="3"/>
  <c r="K72" i="3"/>
  <c r="K12" i="3"/>
  <c r="K7" i="3"/>
  <c r="K10" i="3"/>
  <c r="K9" i="3"/>
  <c r="K20" i="3"/>
  <c r="K39" i="3"/>
  <c r="K40" i="3"/>
  <c r="K13" i="3"/>
  <c r="K38" i="3"/>
  <c r="K26" i="3"/>
  <c r="K28" i="3"/>
  <c r="K27" i="3"/>
  <c r="K43" i="3"/>
  <c r="L58" i="3"/>
  <c r="P58" i="3" s="1"/>
  <c r="K68" i="3"/>
  <c r="K3" i="3"/>
  <c r="K8" i="3"/>
  <c r="K17" i="3"/>
  <c r="K14" i="3"/>
  <c r="K19" i="3"/>
  <c r="K22" i="3"/>
  <c r="K41" i="3"/>
  <c r="Q45" i="3"/>
  <c r="L51" i="3"/>
  <c r="Q51" i="3" s="1"/>
  <c r="K59" i="3"/>
  <c r="L72" i="3"/>
  <c r="Q29" i="3"/>
  <c r="P23" i="3"/>
  <c r="P24" i="3"/>
  <c r="Q50" i="3"/>
  <c r="P50" i="3"/>
  <c r="Q61" i="3"/>
  <c r="P61" i="3"/>
  <c r="Q63" i="3"/>
  <c r="P63" i="3"/>
  <c r="Q65" i="3"/>
  <c r="P65" i="3"/>
  <c r="Q67" i="3"/>
  <c r="P67" i="3"/>
  <c r="P69" i="3"/>
  <c r="Q16" i="3"/>
  <c r="L42" i="3"/>
  <c r="L71" i="3"/>
  <c r="K18" i="3"/>
  <c r="K11" i="3"/>
  <c r="K25" i="3"/>
  <c r="K21" i="3"/>
  <c r="Q15" i="3"/>
  <c r="K37" i="3"/>
  <c r="K42" i="3"/>
  <c r="L43" i="3"/>
  <c r="L52" i="3"/>
  <c r="Q60" i="3"/>
  <c r="P60" i="3"/>
  <c r="Q62" i="3"/>
  <c r="P62" i="3"/>
  <c r="Q64" i="3"/>
  <c r="P64" i="3"/>
  <c r="Q66" i="3"/>
  <c r="P66" i="3"/>
  <c r="K71" i="3"/>
  <c r="Q3" i="3" l="1"/>
  <c r="Q32" i="3"/>
  <c r="Q17" i="3"/>
  <c r="Q19" i="3"/>
  <c r="P51" i="3"/>
  <c r="P41" i="3"/>
  <c r="P49" i="3"/>
  <c r="Q33" i="3"/>
  <c r="Q21" i="3"/>
  <c r="Q59" i="3"/>
  <c r="P38" i="3"/>
  <c r="P8" i="3"/>
  <c r="Q14" i="3"/>
  <c r="Q11" i="3"/>
  <c r="P68" i="3"/>
  <c r="P20" i="3"/>
  <c r="Q25" i="3"/>
  <c r="Q22" i="3"/>
  <c r="Q18" i="3"/>
  <c r="P31" i="3"/>
  <c r="P40" i="3"/>
  <c r="Q28" i="3"/>
  <c r="P34" i="3"/>
  <c r="Q58" i="3"/>
  <c r="P30" i="3"/>
  <c r="Q30" i="3"/>
  <c r="Q39" i="3"/>
  <c r="P39" i="3"/>
  <c r="Q13" i="3"/>
  <c r="P13" i="3"/>
  <c r="P35" i="3"/>
  <c r="Q35" i="3"/>
  <c r="Q7" i="3"/>
  <c r="P7" i="3"/>
  <c r="Q10" i="3"/>
  <c r="P10" i="3"/>
  <c r="Q27" i="3"/>
  <c r="P27" i="3"/>
  <c r="Q36" i="3"/>
  <c r="P36" i="3"/>
  <c r="Q52" i="3"/>
  <c r="P52" i="3"/>
  <c r="Q4" i="3"/>
  <c r="P4" i="3"/>
  <c r="Q42" i="3"/>
  <c r="P42" i="3"/>
  <c r="Q12" i="3"/>
  <c r="P12" i="3"/>
  <c r="Q26" i="3"/>
  <c r="P26" i="3"/>
  <c r="P9" i="3"/>
  <c r="Q9" i="3"/>
  <c r="P43" i="3"/>
  <c r="Q43" i="3"/>
  <c r="Q37" i="3"/>
  <c r="P37" i="3"/>
  <c r="P6" i="3"/>
  <c r="Q6" i="3"/>
</calcChain>
</file>

<file path=xl/sharedStrings.xml><?xml version="1.0" encoding="utf-8"?>
<sst xmlns="http://schemas.openxmlformats.org/spreadsheetml/2006/main" count="535" uniqueCount="405">
  <si>
    <t>Код услуги</t>
  </si>
  <si>
    <t>Наименование медицинской услуги</t>
  </si>
  <si>
    <t>детское население</t>
  </si>
  <si>
    <t>взрослое население</t>
  </si>
  <si>
    <t>A05.01.002</t>
  </si>
  <si>
    <t>Магнитно-резонансная томография мягких тканей</t>
  </si>
  <si>
    <t>A05.01.002.001</t>
  </si>
  <si>
    <t>Магнитно-резонансная томография мягких тканей с контрастированием</t>
  </si>
  <si>
    <t>A05.02.002</t>
  </si>
  <si>
    <t>Магнитно-резонансная томография мышечной системы</t>
  </si>
  <si>
    <t>A05.03.001</t>
  </si>
  <si>
    <t>Магнитно-резонансная томография костной ткани (одна область)</t>
  </si>
  <si>
    <t>A05.03.002</t>
  </si>
  <si>
    <t>Магнитно-резонансная томография позвоночника (один отдел)</t>
  </si>
  <si>
    <t>A05.03.002.001</t>
  </si>
  <si>
    <t>Магнитно-резонансная томография позвоночника с контрастированием (один отдел)</t>
  </si>
  <si>
    <t>A05.04.001</t>
  </si>
  <si>
    <t>Магнитно-резонансная томография суставов (один сустав)</t>
  </si>
  <si>
    <t>A05.04.001.001</t>
  </si>
  <si>
    <t>Магнитно-резонансная томография суставов (один сустав) с контрастированием</t>
  </si>
  <si>
    <t>A05.10.009.001</t>
  </si>
  <si>
    <t>Магнитно-резонансная томография сердца с контрастированием</t>
  </si>
  <si>
    <t>A05.11.001</t>
  </si>
  <si>
    <t>Магнитно-резонансная томография средостения</t>
  </si>
  <si>
    <t>A05.12.004</t>
  </si>
  <si>
    <t>Магнитно-резонансная артериография (одна область)</t>
  </si>
  <si>
    <t>A05.12.005</t>
  </si>
  <si>
    <t>Магнитно-резонансная венография (одна область)</t>
  </si>
  <si>
    <t>A05.12.006</t>
  </si>
  <si>
    <t>Магнитно-резонансная ангиография с контрастированием (одна область)</t>
  </si>
  <si>
    <t>A05.15.001</t>
  </si>
  <si>
    <t>Магнитно-резонансная томография поджелудочной железы</t>
  </si>
  <si>
    <t>A05.23.009.001</t>
  </si>
  <si>
    <t>Магнитно-резонансная томография головного мозга с контрастированием</t>
  </si>
  <si>
    <t>A05.23.009.008</t>
  </si>
  <si>
    <t>Магнитно-резонансная ангиография интракарниальных сосудов</t>
  </si>
  <si>
    <t>A05.23.009.012</t>
  </si>
  <si>
    <t>Магнитно-резонансная перфузия спинного мозга (один отдел)</t>
  </si>
  <si>
    <t>A05.23.009.013</t>
  </si>
  <si>
    <t>Магнитно-резонансная диффузия спинного мозга (один отдел)</t>
  </si>
  <si>
    <t>A05.23.009.014</t>
  </si>
  <si>
    <t>Магнитно-резонансная ликворография спинного мозга (один отдел)</t>
  </si>
  <si>
    <t>A05.23.009.016</t>
  </si>
  <si>
    <t>Магнитно-резонансная томография спинного мозга фазовоконтрастная (один отдел)</t>
  </si>
  <si>
    <t>A05.30.004.001</t>
  </si>
  <si>
    <t>Магнитно-резонансная томография органов малого таза с внутривенным контрастированием</t>
  </si>
  <si>
    <t>A05.30.005</t>
  </si>
  <si>
    <t>Магнитно-резонансная томография органов брюшной полости</t>
  </si>
  <si>
    <t>A05.30.005.001</t>
  </si>
  <si>
    <t>Магнитно-резонансная томография органов брюшной полости с внутривенным контрастированием</t>
  </si>
  <si>
    <t>A05.30.006.001</t>
  </si>
  <si>
    <t>Магнитно-резонансная томография органов грудной клетки с внутривенным контрастированием</t>
  </si>
  <si>
    <t>A05.30.007.001</t>
  </si>
  <si>
    <t>Магнитно-резонансная томография забрюшинного пространства с внутривенным контрастированием</t>
  </si>
  <si>
    <t>A05.30.008.001</t>
  </si>
  <si>
    <t>Магнитно-резонансная томография шеи с внутривенным контрастированием</t>
  </si>
  <si>
    <t>A05.03.004.001</t>
  </si>
  <si>
    <t>Магнитно-резонансная томография лицевого отдела черепа с внутривенным контрастированием</t>
  </si>
  <si>
    <t>A05.30.011.001</t>
  </si>
  <si>
    <t>Магнитно-резонансная томография верхней конечности с внутривенным контрастированием</t>
  </si>
  <si>
    <t>A05.30.012.001</t>
  </si>
  <si>
    <t>Магнитно-резонансная томография нижней конечности с внутривенным контрастированием</t>
  </si>
  <si>
    <t>A05.30.013</t>
  </si>
  <si>
    <t>Магнитно-резонансная томография малого таза с применением ректального датчика</t>
  </si>
  <si>
    <t>A06.01.001</t>
  </si>
  <si>
    <t>Компьютерная томография мягких тканей</t>
  </si>
  <si>
    <t>Компьютерная томография головного мозга</t>
  </si>
  <si>
    <t>A06.23.004.002</t>
  </si>
  <si>
    <t>Компьютерная томография мягких тканей головы контрастированием</t>
  </si>
  <si>
    <t>A06.03.021.002</t>
  </si>
  <si>
    <t>Компьютерная томография верхней конечности с внутривенным болюсным контрастированием</t>
  </si>
  <si>
    <t>A06.03.021.003</t>
  </si>
  <si>
    <t>Компьютерная томография верхней конечности с внутривенным болюсным контрастированием, мультипланарной и трехмерной реконструкцией</t>
  </si>
  <si>
    <t>A06.03.036.002</t>
  </si>
  <si>
    <t>Компьютерная томография нижней конечности с внутривенным болюсным контрастированием</t>
  </si>
  <si>
    <t>A06.03.036.003</t>
  </si>
  <si>
    <t>Компьютерная томография нижней конечности с внутривенным болюсным контрастированием, мультипланарной и трехмерной реконструкцией</t>
  </si>
  <si>
    <t>A06.03.058</t>
  </si>
  <si>
    <t>Компьютерная томография позвоночника (один отдел)</t>
  </si>
  <si>
    <t>A06.04.017</t>
  </si>
  <si>
    <t>Компьютерная томография сустава</t>
  </si>
  <si>
    <t>A06.08.007</t>
  </si>
  <si>
    <t>Компьютерная томография придаточных пазух носа, гортани</t>
  </si>
  <si>
    <t>A06.08.007.001</t>
  </si>
  <si>
    <t>Спиральная компьютерная томография гортани</t>
  </si>
  <si>
    <t>A06.08.007.002</t>
  </si>
  <si>
    <t>Компьютерная томография гортани с внутривенным болюсным контрастированием</t>
  </si>
  <si>
    <t>A06.08.009</t>
  </si>
  <si>
    <t>Компьютерная томография верхних дыхательных путей и шеи</t>
  </si>
  <si>
    <t>A06.08.009.002</t>
  </si>
  <si>
    <t>Компьютерная томография шеи с внутривенным болюсным контрастированием</t>
  </si>
  <si>
    <t>A06.08.009.003</t>
  </si>
  <si>
    <t>Компьютерная томография шеи с внутривенным болюсным контрастированием, мультипланарной и трехмерной реконструкцией</t>
  </si>
  <si>
    <t>A06.09.005</t>
  </si>
  <si>
    <t>Компьютерная томография органов грудной полости</t>
  </si>
  <si>
    <t>A06.09.005.002</t>
  </si>
  <si>
    <t>Компьютерная томография органов грудной полости с внутривенным болюсным контрастированием</t>
  </si>
  <si>
    <t>A06.09.005.003</t>
  </si>
  <si>
    <t>Компьютерная томография грудной полости с внутривенным болюсным контрастированием, мультипланарной и трехмерной реконструкцией</t>
  </si>
  <si>
    <t>A06.10.009.001</t>
  </si>
  <si>
    <t>Компьютерная томография сердца с контрастированием</t>
  </si>
  <si>
    <t>A06.12.001.001</t>
  </si>
  <si>
    <t>Компьютерно-томографическая ангиография грудной аорты</t>
  </si>
  <si>
    <t>A06.12.001.002</t>
  </si>
  <si>
    <t>Компьютерно-томографическая ангиография брюшной аорты</t>
  </si>
  <si>
    <t>A06.12.050</t>
  </si>
  <si>
    <t>Компьютерно-томографическая ангиография одной анатомической области</t>
  </si>
  <si>
    <t>A06.20.002</t>
  </si>
  <si>
    <t>Компьютерная томография органов малого таза у женщин</t>
  </si>
  <si>
    <t>A06.20.002.001</t>
  </si>
  <si>
    <t>Спиральная компьютерная томография органов малого таза у женщин</t>
  </si>
  <si>
    <t>A06.20.002.002</t>
  </si>
  <si>
    <t>Спиральная компьютерная томография органов малого таза у женщин с внутривенным болюсным контрастированием</t>
  </si>
  <si>
    <t>A06.20.002.003</t>
  </si>
  <si>
    <t>Компьютерная томография органов малого таза у женщин с контрастированием</t>
  </si>
  <si>
    <t>A06.20.002.004</t>
  </si>
  <si>
    <t>Компьютерная томография органов малого таза у женщин с внутривенным болюсным контрастированием, мультипланарной и трехмерной реконструкцией</t>
  </si>
  <si>
    <t>A06.21.003.002</t>
  </si>
  <si>
    <t>Спиральная компьютерная томография органов таза у мужчин с внутривенным болюсным контрастированием</t>
  </si>
  <si>
    <t>A06.23.004.001</t>
  </si>
  <si>
    <t>Компьютерно-томографическая перфузия головного мозга</t>
  </si>
  <si>
    <t>Компьютерная томография головного мозга с внутривенным контрастированием</t>
  </si>
  <si>
    <t>A06.03.002.004</t>
  </si>
  <si>
    <t>Компьютерно-томографическое перфузионное исследование лицевого отдела черепа</t>
  </si>
  <si>
    <t>A06.03.002.005</t>
  </si>
  <si>
    <t>Компьютерная томография лицевого отдела черепа с внутривенным болюсным контрастированием</t>
  </si>
  <si>
    <t>A06.03.002.006</t>
  </si>
  <si>
    <t>Компьютерная томография лицевого отдела черепа с внутривенным болюсным контрастированием, мультипланарной и трехмерной реконструкцией</t>
  </si>
  <si>
    <t>A06.25.003</t>
  </si>
  <si>
    <t>Компьютерная томография височной кости</t>
  </si>
  <si>
    <t>A06.26.006</t>
  </si>
  <si>
    <t>Компьютерная томография глазницы</t>
  </si>
  <si>
    <t>A06.28.009</t>
  </si>
  <si>
    <t>Компьютерная томография почек и надпочечников</t>
  </si>
  <si>
    <t>A06.28.009.001</t>
  </si>
  <si>
    <t>Компьютерная томография почек и верхних мочевыводящих путей с внутривенным болюсным контрастированием</t>
  </si>
  <si>
    <t>A06.28.009.002</t>
  </si>
  <si>
    <t>Спиральная компьютерная томография почек и надпочечников</t>
  </si>
  <si>
    <t>A06.30.005</t>
  </si>
  <si>
    <t>Компьютерная томография органов брюшной полости</t>
  </si>
  <si>
    <t>A06.30.005.003</t>
  </si>
  <si>
    <t>Компьютерная томография органов брюшной полости с внутривенным болюсным контрастированием</t>
  </si>
  <si>
    <t>A06.30.005.004</t>
  </si>
  <si>
    <t>Спиральная компьютерная томография органов брюшной полости с внутривенным болюсным контрастированием, мультипланарной и трехмерной реконструкцией</t>
  </si>
  <si>
    <t>A06.22.002</t>
  </si>
  <si>
    <t>Компьютерная томография надпочечников</t>
  </si>
  <si>
    <t>A07.03.001</t>
  </si>
  <si>
    <t>Сцинтиграфия полипозиционная костей</t>
  </si>
  <si>
    <t>Однофотонная эмиссионная компьютерная томография молочной железы</t>
  </si>
  <si>
    <t>A07.22.002</t>
  </si>
  <si>
    <t>Сцинтиграфия щитовидной железы</t>
  </si>
  <si>
    <t>A07.28.002</t>
  </si>
  <si>
    <t>Сцинтиграфия почек и мочевыделительной системы</t>
  </si>
  <si>
    <t>A07.28.004</t>
  </si>
  <si>
    <t>Ангионефросцинтиграфия</t>
  </si>
  <si>
    <t>Позитронная эмиссионная томография совмещенная с компьютерной томографией с туморотропными РФП с контрастированием</t>
  </si>
  <si>
    <t>A08.01.001.002</t>
  </si>
  <si>
    <t>Патолого-анатомическое исследование биопсийного (операционного) материала кожи с применением иммуногистохимических методов</t>
  </si>
  <si>
    <t>A08.02.001.001</t>
  </si>
  <si>
    <t>Патолого-анатомическое исследование биопсийного (операционного) материала мышечной ткани с применением иммуногистохимических методов</t>
  </si>
  <si>
    <t>A08.06.002.001</t>
  </si>
  <si>
    <t>Патолого-анатомическое исследование биопсийного (операционного) материала лимфоузла с применением иммуногистохимических методов</t>
  </si>
  <si>
    <t>A08.07.002.002</t>
  </si>
  <si>
    <t>Патолого-анатомическое исследование биопсийного (операционного) материала тканей полости рта с применением иммуногистохимических методов</t>
  </si>
  <si>
    <t>A08.07.004.002</t>
  </si>
  <si>
    <t>Патолого-анатомическое исследование биопсийного (операционного) материала тканей языка с применением иммуногистохимических методов</t>
  </si>
  <si>
    <t>A08.07.005.002</t>
  </si>
  <si>
    <t>Патолого-анатомическое исследование биопсийного (операционного) материала тканей губы с применением иммуногистохимических методов</t>
  </si>
  <si>
    <t>A08.07.007.002</t>
  </si>
  <si>
    <t>Патолого-анатомическое исследование биопсийного (операционного) материала тканей преддверия полости рта с применением иммуногистохимических методов</t>
  </si>
  <si>
    <t>A08.07.009.002</t>
  </si>
  <si>
    <t>Патолого-анатомическое исследование биопсийного (операционного) материала тканей слюнной железы с применением иммуногистохимических методов</t>
  </si>
  <si>
    <t>A08.08.001.002</t>
  </si>
  <si>
    <t>Патолого-анатомическое исследование биопсийного (операционного) материала тканей верхних дыхательных путей с применением иммуногистохимических методов</t>
  </si>
  <si>
    <t>A08.09.001.002</t>
  </si>
  <si>
    <t>Патолого-анатомическое исследование биопсийного (операционного) материала тканей трахеи и бронхов с применением иммуногистохимических методов</t>
  </si>
  <si>
    <t>A08.09.002.002</t>
  </si>
  <si>
    <t>Патолого-анатомическое исследование биопсийного (операционного) материала тканей легкого с применением иммуногистохимических методов</t>
  </si>
  <si>
    <t>A08.09.005.002</t>
  </si>
  <si>
    <t>A08.14.001.002</t>
  </si>
  <si>
    <t>Патолого-анатомическое исследование биопсийного (операционного) материала печени с применением иммуногистохимических методов</t>
  </si>
  <si>
    <t>A08.16.001.002</t>
  </si>
  <si>
    <t>Патолого-анатомическое исследование биопсийного (операционного) материала пищевода с применением иммуногистохимических методов</t>
  </si>
  <si>
    <t>A08.16.002.002</t>
  </si>
  <si>
    <t>Патолого-анатомическое исследование биопсийного (операционного) материала желудка с применением иммуногистохимических методов</t>
  </si>
  <si>
    <t>A08.16.003.002</t>
  </si>
  <si>
    <t>Патолого-анатомическое исследование биопсийного (операционного) материала двенадцатиперстной кишки с применением иммуногистохимических методов</t>
  </si>
  <si>
    <t>A08.17.001.002</t>
  </si>
  <si>
    <t>Патолого-анатомическое исследование биопсийного (операционного) материала тонкой кишки с применением иммуногистохимических методов</t>
  </si>
  <si>
    <t>A08.18.001.002</t>
  </si>
  <si>
    <t>Патолого-анатомическое исследование биопсийного (операционного) материала толстой кишки с применением иммуногистохимических методов</t>
  </si>
  <si>
    <t>A08.19.001.002</t>
  </si>
  <si>
    <t>Патолого-анатомическое исследование биопсийного (операционного) материала прямой кишки с применением иммуногистохимических методов</t>
  </si>
  <si>
    <t>A08.19.002.002</t>
  </si>
  <si>
    <t>Патолого-анатомическое исследование биопсийного (операционного) материала ободочной кишки с применением иммуногистохимических методов</t>
  </si>
  <si>
    <t>A08.20.001.002</t>
  </si>
  <si>
    <t>Патолого-анатомическое исследование биопсийного (операционного) материала влагалища с применением иммуногистохимических методов</t>
  </si>
  <si>
    <t>A08.20.003.002</t>
  </si>
  <si>
    <t>Патолого-анатомическое исследование биопсийного (операционного) материала матки с применением иммуногистохимических методов</t>
  </si>
  <si>
    <t>A08.20.005.002</t>
  </si>
  <si>
    <t>Патолого-анатомическое исследование биопсийного (операционного) материала яичника с применением иммуногистохимических методов</t>
  </si>
  <si>
    <t>A08.20.006.002</t>
  </si>
  <si>
    <t>Патолого-анатомическое исследование биопсийного (операционного) материала маточной трубы с применением иммуногистохимических методов</t>
  </si>
  <si>
    <t>A08.20.009.002</t>
  </si>
  <si>
    <t>Патолого-анатомическое исследование биопсийного (операционного) материала молочной железы с применением иммуногистохимических методов</t>
  </si>
  <si>
    <t>A08.21.001.002</t>
  </si>
  <si>
    <t>Патолого-анатомическое исследование биопсийного (операционного) материала предстательной железы с применением иммуногистохимических методов</t>
  </si>
  <si>
    <t>A08.21.002.002</t>
  </si>
  <si>
    <t>Патолого-анатомическое исследование биопсийного (операционного) материала яичка, семенного канатика и придатков с применением иммуногистохимических методов</t>
  </si>
  <si>
    <t>A08.21.003.002</t>
  </si>
  <si>
    <t>Патолого-анатомическое исследование биопсийного (операционного) материала крайней плоти с применением иммуногистохимических методов</t>
  </si>
  <si>
    <t>A08.22.002.002</t>
  </si>
  <si>
    <t>Патолого-анатомическое исследование биопсийного (операционного) материала тканей удаленного новообразования желез внутренней секреции с применением иммуногистохимических методов</t>
  </si>
  <si>
    <t>A08.22.003.001</t>
  </si>
  <si>
    <t>Патолого-анатомическое исследование биопсийного (операционного) материала тканей щитовидной железы с применением иммуногистохимических методов</t>
  </si>
  <si>
    <t>A08.22.006.002</t>
  </si>
  <si>
    <t>Патолого-анатомическое исследование биопсийного (операционного) материала паращитовидной железы с применением иммуногистохимических методов</t>
  </si>
  <si>
    <t>A08.22.007.002</t>
  </si>
  <si>
    <t>Патолого-анатомическое исследование биопсийного (операционного) материала надпочечника с применением иммуногистохимических методов</t>
  </si>
  <si>
    <t>A08.26.004.003</t>
  </si>
  <si>
    <t>Патолого-анатомическое исследование биопсийного (операционного) материала глазного яблока, его придаточного аппарата, глазницы с применением иммуногистохимических методов</t>
  </si>
  <si>
    <t>A08.28.005.002</t>
  </si>
  <si>
    <t>Патолого-анатомическое исследование биопсийного (операционного) материала почки с применением иммуногистохимических методов</t>
  </si>
  <si>
    <t>A08.28.009.003</t>
  </si>
  <si>
    <t>Патолого-анатомическое исследование биопсийного (операционного) материала тканей мочевыделительной системы с применением иммуногистохимических методов</t>
  </si>
  <si>
    <t>A08.30.012.002</t>
  </si>
  <si>
    <t>Патолого-анатомическое исследование биопсийного (операционного) материала брюшины с применением иммуногистохимических методов</t>
  </si>
  <si>
    <t>A08.05.002.001</t>
  </si>
  <si>
    <t>Патолого-анатомическое исследование биопсийного (операционного) материала костного мозга с применением иммуногистохимических методов</t>
  </si>
  <si>
    <t>A08.30.013.001</t>
  </si>
  <si>
    <t>Патолого-анатомическое исследование белка к рецепторам HER2/neu с применением иммуногистохимических методов</t>
  </si>
  <si>
    <t>A08.30.034</t>
  </si>
  <si>
    <t>Определение экспрессии рецепторов к эстрогенам и прогестерону иммуногистохимическим методом</t>
  </si>
  <si>
    <t>A08.30.038</t>
  </si>
  <si>
    <t>Определение индекса пролиферативной активности экспрессии Ki-67 иммуногистохимическим методом</t>
  </si>
  <si>
    <t>A12.05.010</t>
  </si>
  <si>
    <t>Определение HLA-антигенов</t>
  </si>
  <si>
    <t>B03.005.010</t>
  </si>
  <si>
    <t>СКККДЦ</t>
  </si>
  <si>
    <t>ПГКБ №2</t>
  </si>
  <si>
    <t>ГКБ Ессентуки</t>
  </si>
  <si>
    <t>ГКБ Пятигорск</t>
  </si>
  <si>
    <t>ГБ Кисловодск</t>
  </si>
  <si>
    <t>СККОД</t>
  </si>
  <si>
    <t>Тариф (ТС 2018)</t>
  </si>
  <si>
    <t>МРТ</t>
  </si>
  <si>
    <t>КТ</t>
  </si>
  <si>
    <t xml:space="preserve">МАПОМС по Комиссии № 17 </t>
  </si>
  <si>
    <t>Средний тариф 2019</t>
  </si>
  <si>
    <t>A06.23.004</t>
  </si>
  <si>
    <t>A06.23.004.006</t>
  </si>
  <si>
    <t>A07.20.007</t>
  </si>
  <si>
    <t>A07.30.043.001</t>
  </si>
  <si>
    <t>Средний тариф 2018</t>
  </si>
  <si>
    <t>Отклонение ср. тариф 2019/ср.тариф 2018</t>
  </si>
  <si>
    <t>% отклонения ср. тариф 2019/ср.тариф 2018</t>
  </si>
  <si>
    <t>Магнитно-резонансная томография брюшной полости</t>
  </si>
  <si>
    <t>Магнитно-резонансная томография брюшной полости с внутривенным контрастированием</t>
  </si>
  <si>
    <t xml:space="preserve">Компьютерная томография мягких тканей </t>
  </si>
  <si>
    <t>Компьютерная томография нижней конечности с внутривенным болюсным контрастированием. мультипланарной и трехмерной реконструкцией - 10мЗв</t>
  </si>
  <si>
    <t>Спиральная компьютерная томография гортани - 5.0мЗв</t>
  </si>
  <si>
    <t xml:space="preserve">Компьютерная томография верхних дыхательных путей и шеи </t>
  </si>
  <si>
    <t>Компьютерная томография шеи с внутривенным болюсным контрастированием - 10мЗв</t>
  </si>
  <si>
    <t>Компьютерная томография шеи с внутривенным болюсным контрастированием. мультипланарной и трехмерной реконструкцией - 10мЗв</t>
  </si>
  <si>
    <t>Компьютерная томография грудной полости с внутривенным болюсным контрастированием. мультипланарной и трехмерной реконструкцией - 10мЗв</t>
  </si>
  <si>
    <t>Компьютерная томография органов малого таза у женщин с внутривенным болюсным контрастированием. мультипланарной и трехмерной реконструкцией - 10мЗв</t>
  </si>
  <si>
    <t>Компьютерно-томографическое перфузионное исследование головы</t>
  </si>
  <si>
    <t>Компьютерная томография головы спиральная с контрастированием - 2.0мЗв</t>
  </si>
  <si>
    <t xml:space="preserve">Компьютерная томография височной кости </t>
  </si>
  <si>
    <t xml:space="preserve">Компьютерная томография глазницы </t>
  </si>
  <si>
    <t>Компьютерная томография почек</t>
  </si>
  <si>
    <t>Компьютерная томография почек и верхних мочевыводящих путей с болюсным контрастированием - 10мЗв</t>
  </si>
  <si>
    <t xml:space="preserve">Спиральная компьютерная томография почек и надпочечников </t>
  </si>
  <si>
    <t xml:space="preserve">Компьютерная томография органов брюшной полости </t>
  </si>
  <si>
    <t xml:space="preserve">Компьютерная томография органов брюшной полости с внутривенным болюсным контрастированием </t>
  </si>
  <si>
    <t xml:space="preserve">Спиральная компьютерная томография органов брюшной полости с внутривенным болюсным контрастированием. мультипланарной и трехмерной реконструкцией </t>
  </si>
  <si>
    <t>Патолого-анатомическое исследование биопсийного (операционного) материала тканей плевры с применением иммуногистохимичских методов</t>
  </si>
  <si>
    <t>Тариф</t>
  </si>
  <si>
    <t xml:space="preserve">к тарифному соглашению в сфере обязательного </t>
  </si>
  <si>
    <t>медицинского страхования на территории</t>
  </si>
  <si>
    <t>ТАРИФЫ</t>
  </si>
  <si>
    <t>(рублей)</t>
  </si>
  <si>
    <t>№ стр.</t>
  </si>
  <si>
    <t xml:space="preserve">Комплек исследовании для диагностики острого лейкоза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</si>
  <si>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</si>
  <si>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</si>
  <si>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</si>
  <si>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</si>
  <si>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</si>
  <si>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</si>
  <si>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</si>
  <si>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</si>
  <si>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</si>
  <si>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</si>
  <si>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</si>
  <si>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</si>
  <si>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</si>
  <si>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</si>
  <si>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</si>
  <si>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</si>
  <si>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</si>
  <si>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</si>
  <si>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</si>
  <si>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</si>
  <si>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</si>
  <si>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</si>
  <si>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</si>
  <si>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</si>
  <si>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</si>
  <si>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</si>
  <si>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</si>
  <si>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</si>
  <si>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</si>
  <si>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</si>
  <si>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</si>
  <si>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</si>
  <si>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</si>
  <si>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</si>
  <si>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</si>
  <si>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</si>
  <si>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</si>
  <si>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</si>
  <si>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</si>
  <si>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</si>
  <si>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</si>
  <si>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</si>
  <si>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</si>
  <si>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</si>
  <si>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</si>
  <si>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</si>
  <si>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</si>
  <si>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</si>
  <si>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</si>
  <si>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</si>
  <si>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</si>
  <si>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</si>
  <si>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</si>
  <si>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</si>
  <si>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</si>
  <si>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</si>
  <si>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</si>
  <si>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</si>
  <si>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</si>
  <si>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</si>
  <si>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</si>
  <si>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</si>
  <si>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</si>
  <si>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</si>
  <si>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</si>
  <si>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</si>
  <si>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</si>
  <si>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</si>
  <si>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</si>
  <si>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</si>
  <si>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</si>
  <si>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</si>
  <si>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</si>
  <si>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</si>
  <si>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</si>
  <si>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</si>
  <si>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</si>
  <si>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</si>
  <si>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</si>
  <si>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</si>
  <si>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</si>
  <si>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</si>
  <si>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</si>
  <si>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</si>
  <si>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</si>
  <si>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</si>
  <si>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</si>
  <si>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</si>
  <si>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</si>
  <si>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</si>
  <si>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</si>
  <si>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</si>
  <si>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</si>
  <si>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</si>
  <si>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</si>
  <si>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</si>
  <si>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</si>
  <si>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</si>
  <si>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</si>
  <si>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</si>
  <si>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</si>
  <si>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</si>
  <si>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</si>
  <si>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</si>
  <si>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</si>
  <si>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</si>
  <si>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</si>
  <si>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</si>
  <si>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</si>
  <si>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</si>
  <si>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112.</t>
  </si>
  <si>
    <t>113.</t>
  </si>
  <si>
    <t>114.</t>
  </si>
  <si>
    <t>115.</t>
  </si>
  <si>
    <t>116.</t>
  </si>
  <si>
    <t>117.</t>
  </si>
  <si>
    <t>118.</t>
  </si>
  <si>
    <t>119.</t>
  </si>
  <si>
    <t>Ставропольского края от 28  декабря 2018 года</t>
  </si>
  <si>
    <t>Приложение 11</t>
  </si>
  <si>
    <t>медицинских услуг, не включенных в тариф посещения, обращения при оказании амбулаторно-поликлинической помощи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</si>
</sst>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0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2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2" fontId="1" fillId="0" borderId="0" xfId="0" applyNumberFormat="1" applyFont="1"/>
    <xf numFmtId="0" fontId="3" fillId="0" borderId="0" xfId="0" applyFont="1" applyAlignment="1">
      <alignment vertical="center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2" fontId="4" fillId="0" borderId="1" xfId="0" applyNumberFormat="1" applyFont="1" applyFill="1" applyBorder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4" fontId="1" fillId="0" borderId="7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0" fontId="1" fillId="0" borderId="0" xfId="0" applyFont="1" applyFill="1"/>
    <xf numFmtId="2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2" fontId="3" fillId="0" borderId="5" xfId="0" applyNumberFormat="1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vertical="center"/>
    </xf>
    <xf numFmtId="2" fontId="1" fillId="0" borderId="5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vertical="center"/>
    </xf>
    <xf numFmtId="0" fontId="3" fillId="0" borderId="7" xfId="0" applyFont="1" applyFill="1" applyBorder="1"/>
    <xf numFmtId="2" fontId="4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vertical="center"/>
    </xf>
    <xf numFmtId="0" fontId="5" fillId="0" borderId="0" xfId="1"/>
    <xf numFmtId="0" fontId="7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4" fontId="9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0" fillId="0" borderId="0" xfId="0" applyFont="1"/>
    <xf numFmtId="0" fontId="0" fillId="0" borderId="0" xfId="0" applyFill="1"/>
    <xf numFmtId="0" fontId="5" fillId="0" borderId="0" xfId="1" applyFill="1"/>
    <xf numFmtId="0" fontId="10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/>
    </xf>
    <xf numFmtId="0" fontId="10" fillId="0" borderId="1" xfId="1" applyNumberFormat="1" applyFont="1" applyFill="1" applyBorder="1" applyAlignment="1">
      <alignment horizontal="left" vertical="center"/>
    </xf>
    <xf numFmtId="0" fontId="10" fillId="4" borderId="1" xfId="1" applyNumberFormat="1" applyFont="1" applyFill="1" applyBorder="1" applyAlignment="1">
      <alignment horizontal="left" vertical="center" wrapText="1"/>
    </xf>
    <xf numFmtId="2" fontId="10" fillId="4" borderId="1" xfId="1" applyNumberFormat="1" applyFont="1" applyFill="1" applyBorder="1" applyAlignment="1">
      <alignment horizontal="right" vertical="center"/>
    </xf>
    <xf numFmtId="2" fontId="10" fillId="0" borderId="1" xfId="1" applyNumberFormat="1" applyFont="1" applyFill="1" applyBorder="1" applyAlignment="1">
      <alignment horizontal="right" vertical="center"/>
    </xf>
    <xf numFmtId="4" fontId="10" fillId="4" borderId="1" xfId="1" applyNumberFormat="1" applyFont="1" applyFill="1" applyBorder="1" applyAlignment="1">
      <alignment horizontal="right" vertical="center"/>
    </xf>
    <xf numFmtId="4" fontId="10" fillId="0" borderId="1" xfId="1" applyNumberFormat="1" applyFont="1" applyFill="1" applyBorder="1" applyAlignment="1">
      <alignment horizontal="right" vertic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 horizontal="right"/>
    </xf>
    <xf numFmtId="4" fontId="11" fillId="0" borderId="1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/>
    </xf>
    <xf numFmtId="2" fontId="8" fillId="0" borderId="0" xfId="2" applyNumberFormat="1" applyFont="1" applyFill="1" applyBorder="1" applyAlignment="1">
      <alignment horizontal="right" wrapText="1"/>
    </xf>
  </cellXfs>
  <cellStyles count="3">
    <cellStyle name="Обычный" xfId="0" builtinId="0"/>
    <cellStyle name="Обычный 3" xfId="2"/>
    <cellStyle name="Обычный_Тарифы МАПОМС201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84;&#1077;&#1085;&#1085;&#1080;&#1082;/04-&#1054;&#1060;&#1080;&#1069;&#1058;&#1055;/_&#1054;&#1090;&#1076;&#1077;&#1083;_/&#1055;&#1051;&#1040;&#1053;&#1048;&#1056;&#1054;&#1042;&#1040;&#1053;&#1048;&#1045;%20&#1053;&#1040;%202019%20&#1075;&#1086;&#1076;/&#1056;&#1072;&#1089;&#1095;&#1077;&#1090;%20&#1090;&#1072;&#1088;&#1080;&#1092;&#1086;&#1074;/&#1056;&#1072;&#1089;&#1095;&#1077;&#1090;%20&#1090;&#1072;&#1088;&#1080;&#1092;&#1086;&#1074;%20&#1080;&#1089;&#1089;&#1083;&#1077;&#1076;&#1086;&#1074;&#1072;&#1085;&#1080;&#1081;/&#1040;&#1053;&#1052;&#1054;_&#1057;&#1050;&#1050;&#1050;&#1044;&#1062;%20&#1055;&#1088;&#1080;&#1083;&#1086;&#1078;&#1077;&#1085;&#1080;&#1077;_&#1088;&#1072;&#1089;&#1095;&#1077;&#1090;%20&#1090;&#1072;&#1088;&#1080;&#1092;&#1086;&#1074;%20&#1080;&#1089;&#1089;&#1083;&#1077;&#1076;&#1086;&#1074;&#1072;&#1085;&#1080;&#1081;_&#1047;&#1040;&#1052;&#1045;&#1053;&#104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84;&#1077;&#1085;&#1085;&#1080;&#1082;/04-&#1054;&#1060;&#1080;&#1069;&#1058;&#1055;/_&#1054;&#1090;&#1076;&#1077;&#1083;_/&#1055;&#1051;&#1040;&#1053;&#1048;&#1056;&#1054;&#1042;&#1040;&#1053;&#1048;&#1045;%20&#1053;&#1040;%202019%20&#1075;&#1086;&#1076;/&#1056;&#1072;&#1089;&#1095;&#1077;&#1090;%20&#1090;&#1072;&#1088;&#1080;&#1092;&#1086;&#1074;/&#1056;&#1072;&#1089;&#1095;&#1077;&#1090;%20&#1090;&#1072;&#1088;&#1080;&#1092;&#1086;&#1074;%20&#1080;&#1089;&#1089;&#1083;&#1077;&#1076;&#1086;&#1074;&#1072;&#1085;&#1080;&#1081;/&#1055;&#1043;&#1050;&#1041;2%20&#1055;&#1088;&#1080;&#1083;&#1086;&#1078;&#1077;&#1085;&#1080;&#1077;_&#1088;&#1072;&#1089;&#1095;&#1077;&#1090;%20&#1090;&#1072;&#1088;&#1080;&#1092;&#1086;&#1074;%20&#1080;&#1089;&#1089;&#1083;&#1077;&#1076;&#1086;&#1074;&#1072;&#1085;&#1080;&#108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84;&#1077;&#1085;&#1085;&#1080;&#1082;/04-&#1054;&#1060;&#1080;&#1069;&#1058;&#1055;/_&#1054;&#1090;&#1076;&#1077;&#1083;_/&#1055;&#1051;&#1040;&#1053;&#1048;&#1056;&#1054;&#1042;&#1040;&#1053;&#1048;&#1045;%20&#1053;&#1040;%202019%20&#1075;&#1086;&#1076;/&#1056;&#1072;&#1089;&#1095;&#1077;&#1090;%20&#1090;&#1072;&#1088;&#1080;&#1092;&#1086;&#1074;/&#1056;&#1072;&#1089;&#1095;&#1077;&#1090;%20&#1090;&#1072;&#1088;&#1080;&#1092;&#1086;&#1074;%20&#1080;&#1089;&#1089;&#1083;&#1077;&#1076;&#1086;&#1074;&#1072;&#1085;&#1080;&#1081;/&#1045;&#1089;&#1089;&#1077;&#1085;&#1090;&#1091;&#1082;&#1080;%20&#1043;&#1050;&#104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84;&#1077;&#1085;&#1085;&#1080;&#1082;/04-&#1054;&#1060;&#1080;&#1069;&#1058;&#1055;/_&#1054;&#1090;&#1076;&#1077;&#1083;_/&#1055;&#1051;&#1040;&#1053;&#1048;&#1056;&#1054;&#1042;&#1040;&#1053;&#1048;&#1045;%20&#1053;&#1040;%202019%20&#1075;&#1086;&#1076;/&#1056;&#1072;&#1089;&#1095;&#1077;&#1090;%20&#1090;&#1072;&#1088;&#1080;&#1092;&#1086;&#1074;/&#1056;&#1072;&#1089;&#1095;&#1077;&#1090;%20&#1090;&#1072;&#1088;&#1080;&#1092;&#1086;&#1074;%20&#1080;&#1089;&#1089;&#1083;&#1077;&#1076;&#1086;&#1074;&#1072;&#1085;&#1080;&#1081;/&#1043;&#1050;&#1041;%20&#1055;&#1103;&#1090;&#1080;&#1075;&#1086;&#1088;&#1089;&#1082;&#1072;_&#1055;&#1088;&#1080;&#1083;&#1086;&#1078;&#1077;&#1085;&#1080;&#1077;_&#1088;&#1072;&#1089;&#1095;&#1077;&#1090;%20&#1090;&#1072;&#1088;&#1080;&#1092;&#1086;&#1074;%20&#1080;&#1089;&#1089;&#1083;&#1077;&#1076;&#1086;&#1074;&#1072;&#1085;&#1080;&#1081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84;&#1077;&#1085;&#1085;&#1080;&#1082;/04-&#1054;&#1060;&#1080;&#1069;&#1058;&#1055;/_&#1054;&#1090;&#1076;&#1077;&#1083;_/&#1055;&#1051;&#1040;&#1053;&#1048;&#1056;&#1054;&#1042;&#1040;&#1053;&#1048;&#1045;%20&#1053;&#1040;%202019%20&#1075;&#1086;&#1076;/&#1056;&#1072;&#1089;&#1095;&#1077;&#1090;%20&#1090;&#1072;&#1088;&#1080;&#1092;&#1086;&#1074;/&#1056;&#1072;&#1089;&#1095;&#1077;&#1090;%20&#1090;&#1072;&#1088;&#1080;&#1092;&#1086;&#1074;%20&#1080;&#1089;&#1089;&#1083;&#1077;&#1076;&#1086;&#1074;&#1072;&#1085;&#1080;&#1081;/&#1055;&#1088;&#1080;&#1083;&#1086;&#1078;&#1077;&#1085;&#1080;&#1077;_&#1088;&#1072;&#1089;&#1095;&#1077;&#1090;%20&#1090;&#1072;&#1088;&#1080;&#1092;&#1086;&#1074;%20&#1080;&#1089;&#1089;&#1083;&#1077;&#1076;&#1086;&#1074;&#1072;&#1085;&#1080;&#1081;_&#1050;&#1080;&#1089;&#1083;&#1086;&#1074;&#1086;&#1076;&#1089;&#1082;&#1072;&#1103;%20&#1043;&#1041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84;&#1077;&#1085;&#1085;&#1080;&#1082;/04-&#1054;&#1060;&#1080;&#1069;&#1058;&#1055;/_&#1054;&#1090;&#1076;&#1077;&#1083;_/&#1055;&#1051;&#1040;&#1053;&#1048;&#1056;&#1054;&#1042;&#1040;&#1053;&#1048;&#1045;%20&#1053;&#1040;%202019%20&#1075;&#1086;&#1076;/&#1056;&#1072;&#1089;&#1095;&#1077;&#1090;%20&#1090;&#1072;&#1088;&#1080;&#1092;&#1086;&#1074;/&#1056;&#1072;&#1089;&#1095;&#1077;&#1090;%20&#1090;&#1072;&#1088;&#1080;&#1092;&#1086;&#1074;%20&#1080;&#1089;&#1089;&#1083;&#1077;&#1076;&#1086;&#1074;&#1072;&#1085;&#1080;&#1081;/&#1057;&#1050;&#1050;&#1054;&#1044;/&#1057;&#1050;&#1050;&#1054;&#1044;_&#1055;&#1088;&#1080;&#1083;&#1086;&#1078;&#1077;&#1085;&#1080;&#1077;_&#1088;&#1072;&#1089;&#1095;&#1077;&#1090;%20&#1090;&#1072;&#1088;&#1080;&#1092;&#1086;&#1074;%20&#1080;&#1089;&#1089;&#1083;&#1077;&#1076;&#1086;&#1074;&#1072;&#1085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_ОСН_1"/>
      <sheetName val="медикаменты на услугу_2"/>
      <sheetName val="медикаменты на отделение_2.1"/>
      <sheetName val="Прочие материальные запасы_3"/>
      <sheetName val="амортизация_прямые затраты_4"/>
      <sheetName val="Мягкий инвентарь прямые расходы"/>
      <sheetName val="ФОТ_6"/>
      <sheetName val="Мягкий накладные расходы"/>
      <sheetName val="связь_трансп_услуги_7"/>
      <sheetName val="ком_услуги_8"/>
      <sheetName val="недвиж_имущ_9"/>
      <sheetName val="движ_имущ_10"/>
      <sheetName val="амортизац_накладные расходы_11"/>
      <sheetName val="прочие_расх_12"/>
      <sheetName val="распределение_13"/>
      <sheetName val="ГФРВ_14"/>
      <sheetName val=" себест минуты рабочего врем_15"/>
      <sheetName val="Расчет тарифов_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6">
          <cell r="B6" t="str">
            <v>A11.30.002</v>
          </cell>
          <cell r="C6" t="str">
            <v>Биопсия хориона, плаценты</v>
          </cell>
          <cell r="D6">
            <v>398</v>
          </cell>
          <cell r="E6">
            <v>7.17</v>
          </cell>
          <cell r="F6">
            <v>403.11999999999995</v>
          </cell>
          <cell r="G6">
            <v>2853.66</v>
          </cell>
          <cell r="H6">
            <v>3256.7799999999997</v>
          </cell>
        </row>
        <row r="7">
          <cell r="B7" t="str">
            <v>A11.30.016</v>
          </cell>
          <cell r="C7" t="str">
            <v>Кордоцентез</v>
          </cell>
          <cell r="D7">
            <v>398</v>
          </cell>
          <cell r="E7">
            <v>7.17</v>
          </cell>
          <cell r="F7">
            <v>640.29999999999984</v>
          </cell>
          <cell r="G7">
            <v>2853.66</v>
          </cell>
          <cell r="H7">
            <v>3493.9599999999996</v>
          </cell>
        </row>
        <row r="8">
          <cell r="B8" t="str">
            <v>A11.30.003</v>
          </cell>
          <cell r="C8" t="str">
            <v>Амниоцентез</v>
          </cell>
          <cell r="D8">
            <v>650</v>
          </cell>
          <cell r="E8">
            <v>7.17</v>
          </cell>
          <cell r="F8">
            <v>2246.33</v>
          </cell>
          <cell r="G8">
            <v>4660.5</v>
          </cell>
          <cell r="H8">
            <v>6906.83</v>
          </cell>
        </row>
        <row r="9">
          <cell r="B9" t="str">
            <v>A12.05.013</v>
          </cell>
          <cell r="C9" t="str">
            <v>Цитогенетическое исследование (кариотип)</v>
          </cell>
          <cell r="D9">
            <v>323</v>
          </cell>
          <cell r="E9">
            <v>7.17</v>
          </cell>
          <cell r="F9">
            <v>586.5899999999998</v>
          </cell>
          <cell r="G9">
            <v>2315.91</v>
          </cell>
          <cell r="H9">
            <v>2902.4999999999995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A05.01.002</v>
          </cell>
          <cell r="C11" t="str">
            <v>Магнитно-резонансная томография мягких тканей</v>
          </cell>
          <cell r="D11">
            <v>54</v>
          </cell>
          <cell r="E11">
            <v>12.76</v>
          </cell>
          <cell r="F11">
            <v>468.91999999999996</v>
          </cell>
          <cell r="G11">
            <v>689.04</v>
          </cell>
          <cell r="H11">
            <v>1157.96</v>
          </cell>
        </row>
        <row r="12">
          <cell r="B12" t="str">
            <v>A05.02.002</v>
          </cell>
          <cell r="C12" t="str">
            <v>Магнитно-резонансная томография мышечной системы</v>
          </cell>
          <cell r="D12">
            <v>45</v>
          </cell>
          <cell r="E12">
            <v>12.76</v>
          </cell>
          <cell r="F12">
            <v>468.91999999999996</v>
          </cell>
          <cell r="G12">
            <v>574.20000000000005</v>
          </cell>
          <cell r="H12">
            <v>1043.1199999999999</v>
          </cell>
        </row>
        <row r="13">
          <cell r="B13" t="str">
            <v>A05.03.001</v>
          </cell>
          <cell r="C13" t="str">
            <v>Магнитно-резонансная томография костной ткани (одна область)</v>
          </cell>
          <cell r="D13">
            <v>54</v>
          </cell>
          <cell r="E13">
            <v>12.76</v>
          </cell>
          <cell r="F13">
            <v>468.91999999999996</v>
          </cell>
          <cell r="G13">
            <v>689.04</v>
          </cell>
          <cell r="H13">
            <v>1157.96</v>
          </cell>
        </row>
        <row r="14">
          <cell r="B14" t="str">
            <v>A05.03.002</v>
          </cell>
          <cell r="C14" t="str">
            <v>Магнитно-резонансная томография позвоночника (один отдел)</v>
          </cell>
          <cell r="D14">
            <v>54</v>
          </cell>
          <cell r="E14">
            <v>12.76</v>
          </cell>
          <cell r="F14">
            <v>468.91999999999996</v>
          </cell>
          <cell r="G14">
            <v>689.04</v>
          </cell>
          <cell r="H14">
            <v>1157.96</v>
          </cell>
        </row>
        <row r="15">
          <cell r="B15" t="str">
            <v>A05.03.002.001</v>
          </cell>
          <cell r="C15" t="str">
            <v>Магнитно-резонансная томография позвоночника с контрастированием (один отдел)</v>
          </cell>
          <cell r="D15">
            <v>72</v>
          </cell>
          <cell r="E15">
            <v>12.76</v>
          </cell>
          <cell r="F15">
            <v>6489.4600000000009</v>
          </cell>
          <cell r="G15">
            <v>918.72</v>
          </cell>
          <cell r="H15">
            <v>7408.1800000000012</v>
          </cell>
        </row>
        <row r="16">
          <cell r="B16" t="str">
            <v>A05.04.001</v>
          </cell>
          <cell r="C16" t="str">
            <v>Магнитно-резонансная томография суставов (один сустав)</v>
          </cell>
          <cell r="D16">
            <v>60</v>
          </cell>
          <cell r="E16">
            <v>12.76</v>
          </cell>
          <cell r="F16">
            <v>468.91999999999996</v>
          </cell>
          <cell r="G16">
            <v>765.6</v>
          </cell>
          <cell r="H16">
            <v>1234.52</v>
          </cell>
        </row>
        <row r="17">
          <cell r="B17" t="str">
            <v>A05.04.001.001</v>
          </cell>
          <cell r="C17" t="str">
            <v>Магнитно-резонансная томография суставов (один сустав) с контрастированием</v>
          </cell>
          <cell r="D17">
            <v>72</v>
          </cell>
          <cell r="E17">
            <v>12.76</v>
          </cell>
          <cell r="F17">
            <v>6489.2300000000014</v>
          </cell>
          <cell r="G17">
            <v>918.72</v>
          </cell>
          <cell r="H17">
            <v>7407.9500000000016</v>
          </cell>
        </row>
        <row r="18">
          <cell r="B18" t="str">
            <v>A05.10.009.001</v>
          </cell>
          <cell r="C18" t="str">
            <v>Магнитно-резонансная томография сердца с контрастированием</v>
          </cell>
          <cell r="D18">
            <v>60</v>
          </cell>
          <cell r="E18">
            <v>12.76</v>
          </cell>
          <cell r="F18">
            <v>4753.8300000000008</v>
          </cell>
          <cell r="G18">
            <v>765.6</v>
          </cell>
          <cell r="H18">
            <v>5519.4300000000012</v>
          </cell>
        </row>
        <row r="19">
          <cell r="B19" t="str">
            <v>A05.11.001</v>
          </cell>
          <cell r="C19" t="str">
            <v>Магнитно-резонансная томография средостения</v>
          </cell>
          <cell r="D19">
            <v>45</v>
          </cell>
          <cell r="E19">
            <v>12.76</v>
          </cell>
          <cell r="F19">
            <v>468.91999999999996</v>
          </cell>
          <cell r="G19">
            <v>574.20000000000005</v>
          </cell>
          <cell r="H19">
            <v>1043.1199999999999</v>
          </cell>
        </row>
        <row r="20">
          <cell r="B20" t="str">
            <v>A05.12.004</v>
          </cell>
          <cell r="C20" t="str">
            <v>Магнитно-резонансная артериография (одна область)</v>
          </cell>
          <cell r="D20">
            <v>54</v>
          </cell>
          <cell r="E20">
            <v>12.76</v>
          </cell>
          <cell r="F20">
            <v>468.91999999999996</v>
          </cell>
          <cell r="G20">
            <v>689.04</v>
          </cell>
          <cell r="H20">
            <v>1157.96</v>
          </cell>
        </row>
        <row r="21">
          <cell r="B21" t="str">
            <v>A05.12.005</v>
          </cell>
          <cell r="C21" t="str">
            <v>Магнитно-резонансная венография (одна область)</v>
          </cell>
          <cell r="D21">
            <v>54</v>
          </cell>
          <cell r="E21">
            <v>12.76</v>
          </cell>
          <cell r="F21">
            <v>468.91999999999996</v>
          </cell>
          <cell r="G21">
            <v>689.04</v>
          </cell>
          <cell r="H21">
            <v>1157.96</v>
          </cell>
        </row>
        <row r="22">
          <cell r="B22" t="str">
            <v>A05.12.006</v>
          </cell>
          <cell r="C22" t="str">
            <v>Магнитно-резонансная ангиография с контрастированием (одна область)</v>
          </cell>
          <cell r="D22">
            <v>72</v>
          </cell>
          <cell r="E22">
            <v>12.76</v>
          </cell>
          <cell r="F22">
            <v>6489.2300000000014</v>
          </cell>
          <cell r="G22">
            <v>918.72</v>
          </cell>
          <cell r="H22">
            <v>7407.9500000000016</v>
          </cell>
        </row>
        <row r="23">
          <cell r="B23" t="str">
            <v>A05.15.001</v>
          </cell>
          <cell r="C23" t="str">
            <v>Магнитно-резонансная томография поджелудочной железы</v>
          </cell>
          <cell r="D23">
            <v>54</v>
          </cell>
          <cell r="E23">
            <v>12.76</v>
          </cell>
          <cell r="F23">
            <v>463.67999999999995</v>
          </cell>
          <cell r="G23">
            <v>689.04</v>
          </cell>
          <cell r="H23">
            <v>1152.7199999999998</v>
          </cell>
        </row>
        <row r="24">
          <cell r="B24" t="str">
            <v>A05.23.009.001</v>
          </cell>
          <cell r="C24" t="str">
            <v>Магнитно-резонансная томография головного мозга с контрастированием</v>
          </cell>
          <cell r="D24">
            <v>72</v>
          </cell>
          <cell r="E24">
            <v>12.76</v>
          </cell>
          <cell r="F24">
            <v>6489.4600000000009</v>
          </cell>
          <cell r="G24">
            <v>918.72</v>
          </cell>
          <cell r="H24">
            <v>7408.1800000000012</v>
          </cell>
        </row>
        <row r="25">
          <cell r="B25" t="str">
            <v>A05.23.009.012</v>
          </cell>
          <cell r="C25" t="str">
            <v>Магнитно-резонансная перфузия спинного мозга (один отдел)</v>
          </cell>
          <cell r="D25">
            <v>45</v>
          </cell>
          <cell r="E25">
            <v>12.76</v>
          </cell>
          <cell r="F25">
            <v>5741.9600000000009</v>
          </cell>
          <cell r="G25">
            <v>574.20000000000005</v>
          </cell>
          <cell r="H25">
            <v>6316.1600000000008</v>
          </cell>
        </row>
        <row r="26">
          <cell r="B26" t="str">
            <v>A05.23.009.014</v>
          </cell>
          <cell r="C26" t="str">
            <v>Магнитно-резонансная ликворография спинного мозга (один отдел)</v>
          </cell>
          <cell r="D26">
            <v>45</v>
          </cell>
          <cell r="E26">
            <v>12.76</v>
          </cell>
          <cell r="F26">
            <v>5741.9600000000009</v>
          </cell>
          <cell r="G26">
            <v>574.20000000000005</v>
          </cell>
          <cell r="H26">
            <v>6316.1600000000008</v>
          </cell>
        </row>
        <row r="27">
          <cell r="B27" t="str">
            <v>A05.23.009.016</v>
          </cell>
          <cell r="C27" t="str">
            <v>Магнитно-резонансная томография спинного мозга фазовоконтрастная (один отдел)</v>
          </cell>
          <cell r="D27">
            <v>60</v>
          </cell>
          <cell r="E27">
            <v>12.76</v>
          </cell>
          <cell r="F27">
            <v>6489.4600000000009</v>
          </cell>
          <cell r="G27">
            <v>765.6</v>
          </cell>
          <cell r="H27">
            <v>7255.0600000000013</v>
          </cell>
        </row>
        <row r="28">
          <cell r="B28" t="str">
            <v>A05.30.004.001</v>
          </cell>
          <cell r="C28" t="str">
            <v>Магнитно-резонансная томография органов малого таза с внутривенным контрастированием</v>
          </cell>
          <cell r="D28">
            <v>72</v>
          </cell>
          <cell r="E28">
            <v>12.76</v>
          </cell>
          <cell r="F28">
            <v>6489.4600000000009</v>
          </cell>
          <cell r="G28">
            <v>918.72</v>
          </cell>
          <cell r="H28">
            <v>7408.1800000000012</v>
          </cell>
        </row>
        <row r="29">
          <cell r="B29" t="str">
            <v>A05.30.005</v>
          </cell>
          <cell r="C29" t="str">
            <v>Магнитно-резонансная томография органов брюшной полости</v>
          </cell>
          <cell r="D29">
            <v>54</v>
          </cell>
          <cell r="E29">
            <v>12.76</v>
          </cell>
          <cell r="F29">
            <v>677.01999999999975</v>
          </cell>
          <cell r="G29">
            <v>689.04</v>
          </cell>
          <cell r="H29">
            <v>1366.0599999999997</v>
          </cell>
        </row>
        <row r="30">
          <cell r="B30" t="str">
            <v>A05.30.005.001</v>
          </cell>
          <cell r="C30" t="str">
            <v>Магнитно-резонансная томография органов брюшной полости с внутривенным контрастированием</v>
          </cell>
          <cell r="D30">
            <v>72</v>
          </cell>
          <cell r="E30">
            <v>12.76</v>
          </cell>
          <cell r="F30">
            <v>6489.4600000000009</v>
          </cell>
          <cell r="G30">
            <v>918.72</v>
          </cell>
          <cell r="H30">
            <v>7408.1800000000012</v>
          </cell>
        </row>
        <row r="31">
          <cell r="B31" t="str">
            <v>A05.30.006.001</v>
          </cell>
          <cell r="C31" t="str">
            <v>Магнитно-резонансная томография органов грудной клетки с внутривенным контрастированием</v>
          </cell>
          <cell r="D31">
            <v>60</v>
          </cell>
          <cell r="E31">
            <v>12.76</v>
          </cell>
          <cell r="F31">
            <v>4994.2300000000014</v>
          </cell>
          <cell r="G31">
            <v>765.6</v>
          </cell>
          <cell r="H31">
            <v>5759.8300000000017</v>
          </cell>
        </row>
        <row r="32">
          <cell r="B32" t="str">
            <v>A05.30.007.001</v>
          </cell>
          <cell r="C32" t="str">
            <v>Магнитно-резонансная томография забрюшинного пространства с внутривенным контрастированием</v>
          </cell>
          <cell r="D32">
            <v>72</v>
          </cell>
          <cell r="E32">
            <v>12.76</v>
          </cell>
          <cell r="F32">
            <v>6489.4600000000009</v>
          </cell>
          <cell r="G32">
            <v>918.72</v>
          </cell>
          <cell r="H32">
            <v>7408.1800000000012</v>
          </cell>
        </row>
        <row r="33">
          <cell r="B33" t="str">
            <v>A05.30.008.001</v>
          </cell>
          <cell r="C33" t="str">
            <v>Магнитно-резонансная томография шеи с внутривенным контрастированием</v>
          </cell>
          <cell r="D33">
            <v>72</v>
          </cell>
          <cell r="E33">
            <v>12.76</v>
          </cell>
          <cell r="F33">
            <v>6489.4600000000009</v>
          </cell>
          <cell r="G33">
            <v>918.72</v>
          </cell>
          <cell r="H33">
            <v>7408.1800000000012</v>
          </cell>
        </row>
        <row r="34">
          <cell r="B34" t="str">
            <v>A05.03.004.001</v>
          </cell>
          <cell r="C34" t="str">
            <v>Магнитно-резонансная томография лицевого отдела черепа с внутривенным контрастированием</v>
          </cell>
          <cell r="D34">
            <v>72</v>
          </cell>
          <cell r="E34">
            <v>12.76</v>
          </cell>
          <cell r="F34">
            <v>6489.2300000000014</v>
          </cell>
          <cell r="G34">
            <v>918.72</v>
          </cell>
          <cell r="H34">
            <v>7407.9500000000016</v>
          </cell>
        </row>
        <row r="35">
          <cell r="B35" t="str">
            <v>A05.30.011.001</v>
          </cell>
          <cell r="C35" t="str">
            <v>Магнитно-резонансная томография верхней конечности с внутривенным контрастированием</v>
          </cell>
          <cell r="D35">
            <v>60</v>
          </cell>
          <cell r="E35">
            <v>12.76</v>
          </cell>
          <cell r="F35">
            <v>6385.1800000000012</v>
          </cell>
          <cell r="G35">
            <v>765.6</v>
          </cell>
          <cell r="H35">
            <v>7150.7800000000016</v>
          </cell>
        </row>
        <row r="36">
          <cell r="B36" t="str">
            <v>A05.30.012.001</v>
          </cell>
          <cell r="C36" t="str">
            <v>Магнитно-резонансная томография нижней конечности с внутривенным контрастированием</v>
          </cell>
          <cell r="D36">
            <v>72</v>
          </cell>
          <cell r="E36">
            <v>12.76</v>
          </cell>
          <cell r="F36">
            <v>6489.4600000000009</v>
          </cell>
          <cell r="G36">
            <v>918.72</v>
          </cell>
          <cell r="H36">
            <v>7408.1800000000012</v>
          </cell>
        </row>
        <row r="37">
          <cell r="B37" t="str">
            <v>A06.01.001</v>
          </cell>
          <cell r="C37" t="str">
            <v>Компьютерная томография мягких тканей</v>
          </cell>
          <cell r="D37">
            <v>72</v>
          </cell>
          <cell r="E37">
            <v>12.76</v>
          </cell>
          <cell r="F37">
            <v>1893.6699999999998</v>
          </cell>
          <cell r="G37">
            <v>918.72</v>
          </cell>
          <cell r="H37">
            <v>2812.39</v>
          </cell>
        </row>
        <row r="38">
          <cell r="B38" t="str">
            <v>A06.23.004</v>
          </cell>
          <cell r="C38" t="str">
            <v>Компьютерная томография головного мозга</v>
          </cell>
          <cell r="D38">
            <v>54</v>
          </cell>
          <cell r="E38">
            <v>12.76</v>
          </cell>
          <cell r="F38">
            <v>369.46999999999997</v>
          </cell>
          <cell r="G38">
            <v>689.04</v>
          </cell>
          <cell r="H38">
            <v>1058.51</v>
          </cell>
        </row>
        <row r="39">
          <cell r="B39" t="str">
            <v>A06.23.004.002</v>
          </cell>
          <cell r="C39" t="str">
            <v>Компьютерная томография мягких тканей головы контрастированием</v>
          </cell>
          <cell r="D39">
            <v>72</v>
          </cell>
          <cell r="E39">
            <v>12.76</v>
          </cell>
          <cell r="F39">
            <v>5429.8500000000013</v>
          </cell>
          <cell r="G39">
            <v>918.72</v>
          </cell>
          <cell r="H39">
            <v>6348.5700000000015</v>
          </cell>
        </row>
        <row r="40">
          <cell r="B40" t="str">
            <v>A06.03.021.002</v>
          </cell>
          <cell r="C40" t="str">
            <v>Компьютерная томография верхней конечности с внутривенным болюсным контрастированием</v>
          </cell>
          <cell r="D40">
            <v>72</v>
          </cell>
          <cell r="E40">
            <v>12.76</v>
          </cell>
          <cell r="F40">
            <v>5444.8500000000013</v>
          </cell>
          <cell r="G40">
            <v>918.72</v>
          </cell>
          <cell r="H40">
            <v>6363.5700000000015</v>
          </cell>
        </row>
        <row r="41">
          <cell r="B41" t="str">
            <v>A06.03.021.003</v>
          </cell>
          <cell r="C41" t="str">
            <v>Компьютерная томография верхней конечности с внутривенным болюсным контрастированием, мультипланарной и трехмерной реконструкцией</v>
          </cell>
          <cell r="D41">
            <v>60</v>
          </cell>
          <cell r="E41">
            <v>12.76</v>
          </cell>
          <cell r="F41">
            <v>3710.74</v>
          </cell>
          <cell r="G41">
            <v>765.6</v>
          </cell>
          <cell r="H41">
            <v>4476.34</v>
          </cell>
        </row>
        <row r="42">
          <cell r="B42" t="str">
            <v>A06.03.036.002</v>
          </cell>
          <cell r="C42" t="str">
            <v>Компьютерная томография нижней конечности с внутривенным болюсным контрастированием</v>
          </cell>
          <cell r="D42">
            <v>72</v>
          </cell>
          <cell r="E42">
            <v>12.76</v>
          </cell>
          <cell r="F42">
            <v>5432.4500000000016</v>
          </cell>
          <cell r="G42">
            <v>918.72</v>
          </cell>
          <cell r="H42">
            <v>6351.1700000000019</v>
          </cell>
        </row>
        <row r="43">
          <cell r="B43" t="str">
            <v>A06.03.036.003</v>
          </cell>
          <cell r="C43" t="str">
            <v>Компьютерная томография нижней конечности с внутривенным болюсным контрастированием, мультипланарной и трехмерной реконструкцией</v>
          </cell>
          <cell r="D43">
            <v>72</v>
          </cell>
          <cell r="E43">
            <v>12.76</v>
          </cell>
          <cell r="F43">
            <v>5450.7700000000013</v>
          </cell>
          <cell r="G43">
            <v>918.72</v>
          </cell>
          <cell r="H43">
            <v>6369.4900000000016</v>
          </cell>
        </row>
        <row r="44">
          <cell r="B44" t="str">
            <v>A06.03.058</v>
          </cell>
          <cell r="C44" t="str">
            <v>Компьютерная томография позвоночника (один отдел)</v>
          </cell>
          <cell r="D44">
            <v>72</v>
          </cell>
          <cell r="E44">
            <v>12.76</v>
          </cell>
          <cell r="F44">
            <v>390.57</v>
          </cell>
          <cell r="G44">
            <v>918.72</v>
          </cell>
          <cell r="H44">
            <v>1309.29</v>
          </cell>
        </row>
        <row r="45">
          <cell r="B45" t="str">
            <v>A06.04.017</v>
          </cell>
          <cell r="C45" t="str">
            <v>Компьютерная томография сустава</v>
          </cell>
          <cell r="D45">
            <v>54</v>
          </cell>
          <cell r="E45">
            <v>12.76</v>
          </cell>
          <cell r="F45">
            <v>390.57</v>
          </cell>
          <cell r="G45">
            <v>689.04</v>
          </cell>
          <cell r="H45">
            <v>1079.6099999999999</v>
          </cell>
        </row>
        <row r="46">
          <cell r="B46" t="str">
            <v>A06.08.007</v>
          </cell>
          <cell r="C46" t="str">
            <v>Компьютерная томография придаточных пазух носа, гортани</v>
          </cell>
          <cell r="D46">
            <v>72</v>
          </cell>
          <cell r="E46">
            <v>12.76</v>
          </cell>
          <cell r="F46">
            <v>1720.76</v>
          </cell>
          <cell r="G46">
            <v>918.72</v>
          </cell>
          <cell r="H46">
            <v>2639.48</v>
          </cell>
        </row>
        <row r="47">
          <cell r="B47" t="str">
            <v>A06.08.007.001</v>
          </cell>
          <cell r="C47" t="str">
            <v>Спиральная компьютерная томография гортани</v>
          </cell>
          <cell r="D47">
            <v>54</v>
          </cell>
          <cell r="E47">
            <v>12.76</v>
          </cell>
          <cell r="F47">
            <v>279.48999999999995</v>
          </cell>
          <cell r="G47">
            <v>689.04</v>
          </cell>
          <cell r="H47">
            <v>968.53</v>
          </cell>
        </row>
        <row r="48">
          <cell r="B48" t="str">
            <v>A06.08.007.002</v>
          </cell>
          <cell r="C48" t="str">
            <v>Компьютерная томография гортани с внутривенным болюсным контрастированием</v>
          </cell>
          <cell r="D48">
            <v>72</v>
          </cell>
          <cell r="E48">
            <v>12.76</v>
          </cell>
          <cell r="F48">
            <v>5443.7400000000007</v>
          </cell>
          <cell r="G48">
            <v>918.72</v>
          </cell>
          <cell r="H48">
            <v>6362.4600000000009</v>
          </cell>
        </row>
        <row r="49">
          <cell r="B49" t="str">
            <v>A06.08.009</v>
          </cell>
          <cell r="C49" t="str">
            <v>Компьютерная томография верхних дыхательных путей и шеи</v>
          </cell>
          <cell r="D49">
            <v>72</v>
          </cell>
          <cell r="E49">
            <v>12.76</v>
          </cell>
          <cell r="F49">
            <v>1894.7799999999997</v>
          </cell>
          <cell r="G49">
            <v>918.72</v>
          </cell>
          <cell r="H49">
            <v>2813.5</v>
          </cell>
        </row>
        <row r="50">
          <cell r="B50" t="str">
            <v>A06.08.009.002</v>
          </cell>
          <cell r="C50" t="str">
            <v>Компьютерная томография шеи с внутривенным болюсным контрастированием</v>
          </cell>
          <cell r="D50">
            <v>72</v>
          </cell>
          <cell r="E50">
            <v>12.76</v>
          </cell>
          <cell r="F50">
            <v>5450.7700000000013</v>
          </cell>
          <cell r="G50">
            <v>918.72</v>
          </cell>
          <cell r="H50">
            <v>6369.4900000000016</v>
          </cell>
        </row>
        <row r="51">
          <cell r="B51" t="str">
            <v>A06.08.009.003</v>
          </cell>
          <cell r="C51" t="str">
            <v>Компьютерная томография шеи с внутривенным болюсным контрастированием, мультипланарной и трехмерной реконструкцией</v>
          </cell>
          <cell r="D51">
            <v>72</v>
          </cell>
          <cell r="E51">
            <v>12.76</v>
          </cell>
          <cell r="F51">
            <v>5450.7700000000013</v>
          </cell>
          <cell r="G51">
            <v>918.72</v>
          </cell>
          <cell r="H51">
            <v>6369.4900000000016</v>
          </cell>
        </row>
        <row r="52">
          <cell r="B52" t="str">
            <v>A06.09.005</v>
          </cell>
          <cell r="C52" t="str">
            <v>Компьютерная томография органов грудной полости</v>
          </cell>
          <cell r="D52">
            <v>72</v>
          </cell>
          <cell r="E52">
            <v>12.76</v>
          </cell>
          <cell r="F52">
            <v>1928.8299999999997</v>
          </cell>
          <cell r="G52">
            <v>918.72</v>
          </cell>
          <cell r="H52">
            <v>2847.5499999999997</v>
          </cell>
        </row>
        <row r="53">
          <cell r="B53" t="str">
            <v>A06.09.005.002</v>
          </cell>
          <cell r="C53" t="str">
            <v>Компьютерная томография органов грудной полости с внутривенным болюсным контрастированием</v>
          </cell>
          <cell r="D53">
            <v>72</v>
          </cell>
          <cell r="E53">
            <v>12.76</v>
          </cell>
          <cell r="F53">
            <v>5450.7700000000013</v>
          </cell>
          <cell r="G53">
            <v>918.72</v>
          </cell>
          <cell r="H53">
            <v>6369.4900000000016</v>
          </cell>
        </row>
        <row r="54">
          <cell r="B54" t="str">
            <v>A06.09.005.003</v>
          </cell>
          <cell r="C54" t="str">
            <v>Компьютерная томография грудной полости с внутривенным болюсным контрастированием, мультипланарной и трехмерной реконструкцией</v>
          </cell>
          <cell r="D54">
            <v>60</v>
          </cell>
          <cell r="E54">
            <v>12.76</v>
          </cell>
          <cell r="F54">
            <v>5450.7700000000013</v>
          </cell>
          <cell r="G54">
            <v>765.6</v>
          </cell>
          <cell r="H54">
            <v>6216.3700000000017</v>
          </cell>
        </row>
        <row r="55">
          <cell r="B55" t="str">
            <v>A06.10.009.001</v>
          </cell>
          <cell r="C55" t="str">
            <v>Компьютерная томография сердца с контрастированием</v>
          </cell>
          <cell r="D55">
            <v>72</v>
          </cell>
          <cell r="E55">
            <v>12.76</v>
          </cell>
          <cell r="F55">
            <v>1920.2199999999998</v>
          </cell>
          <cell r="G55">
            <v>918.72</v>
          </cell>
          <cell r="H55">
            <v>2838.9399999999996</v>
          </cell>
        </row>
        <row r="56">
          <cell r="B56" t="str">
            <v>A06.12.001.001</v>
          </cell>
          <cell r="C56" t="str">
            <v>Компьютерно-томографическая ангиография грудной аорты</v>
          </cell>
          <cell r="D56">
            <v>45</v>
          </cell>
          <cell r="E56">
            <v>12.76</v>
          </cell>
          <cell r="F56">
            <v>5450.7700000000013</v>
          </cell>
          <cell r="G56">
            <v>574.20000000000005</v>
          </cell>
          <cell r="H56">
            <v>6024.9700000000012</v>
          </cell>
        </row>
        <row r="57">
          <cell r="B57" t="str">
            <v>A06.12.001.002</v>
          </cell>
          <cell r="C57" t="str">
            <v>Компьютерно-томографическая ангиография брюшной аорты</v>
          </cell>
          <cell r="D57">
            <v>54</v>
          </cell>
          <cell r="E57">
            <v>12.76</v>
          </cell>
          <cell r="F57">
            <v>369.46999999999997</v>
          </cell>
          <cell r="G57">
            <v>689.04</v>
          </cell>
          <cell r="H57">
            <v>1058.51</v>
          </cell>
        </row>
        <row r="58">
          <cell r="B58" t="str">
            <v>A06.12.050</v>
          </cell>
          <cell r="C58" t="str">
            <v>Компьютерно-томографическая ангиография одной анатомической области</v>
          </cell>
          <cell r="D58">
            <v>72</v>
          </cell>
          <cell r="E58">
            <v>12.76</v>
          </cell>
          <cell r="F58">
            <v>5475.7700000000013</v>
          </cell>
          <cell r="G58">
            <v>918.72</v>
          </cell>
          <cell r="H58">
            <v>6394.4900000000016</v>
          </cell>
        </row>
        <row r="59">
          <cell r="B59" t="str">
            <v>A06.20.002</v>
          </cell>
          <cell r="C59" t="str">
            <v>Компьютерная томография органов малого таза у женщин</v>
          </cell>
          <cell r="D59">
            <v>54</v>
          </cell>
          <cell r="E59">
            <v>12.76</v>
          </cell>
          <cell r="F59">
            <v>390.57</v>
          </cell>
          <cell r="G59">
            <v>689.04</v>
          </cell>
          <cell r="H59">
            <v>1079.6099999999999</v>
          </cell>
        </row>
        <row r="60">
          <cell r="B60" t="str">
            <v>A06.20.002.001</v>
          </cell>
          <cell r="C60" t="str">
            <v>Спиральная компьютерная томография органов малого таза у женщин</v>
          </cell>
          <cell r="D60">
            <v>54</v>
          </cell>
          <cell r="E60">
            <v>12.76</v>
          </cell>
          <cell r="F60">
            <v>390.57</v>
          </cell>
          <cell r="G60">
            <v>689.04</v>
          </cell>
          <cell r="H60">
            <v>1079.6099999999999</v>
          </cell>
        </row>
        <row r="61">
          <cell r="B61" t="str">
            <v>A06.20.002.002</v>
          </cell>
          <cell r="C61" t="str">
            <v>Спиральная компьютерная томография органов малого таза у женщин с внутривенным болюсным контрастированием</v>
          </cell>
          <cell r="D61">
            <v>72</v>
          </cell>
          <cell r="E61">
            <v>12.76</v>
          </cell>
          <cell r="F61">
            <v>5450.7700000000013</v>
          </cell>
          <cell r="G61">
            <v>918.72</v>
          </cell>
          <cell r="H61">
            <v>6369.4900000000016</v>
          </cell>
        </row>
        <row r="62">
          <cell r="B62" t="str">
            <v>A06.20.002.003</v>
          </cell>
          <cell r="C62" t="str">
            <v>Компьютерная томография органов малого таза у женщин с контрастированием</v>
          </cell>
          <cell r="D62">
            <v>72</v>
          </cell>
          <cell r="E62">
            <v>12.76</v>
          </cell>
          <cell r="F62">
            <v>2120.4199999999996</v>
          </cell>
          <cell r="G62">
            <v>918.72</v>
          </cell>
          <cell r="H62">
            <v>3039.1399999999994</v>
          </cell>
        </row>
        <row r="63">
          <cell r="B63" t="str">
            <v>A06.20.002.004</v>
          </cell>
          <cell r="C63" t="str">
            <v>Компьютерная томография органов малого таза у женщин с внутривенным болюсным контрастированием, мультипланарной и трехмерной реконструкцией</v>
          </cell>
          <cell r="D63">
            <v>72</v>
          </cell>
          <cell r="E63">
            <v>12.76</v>
          </cell>
          <cell r="F63">
            <v>5444.8500000000013</v>
          </cell>
          <cell r="G63">
            <v>918.72</v>
          </cell>
          <cell r="H63">
            <v>6363.5700000000015</v>
          </cell>
        </row>
        <row r="64">
          <cell r="B64" t="str">
            <v>A06.21.003.002</v>
          </cell>
          <cell r="C64" t="str">
            <v>Спиральная компьютерная томография органов таза у мужчин с внутривенным болюсным контрастированием</v>
          </cell>
          <cell r="D64">
            <v>60</v>
          </cell>
          <cell r="E64">
            <v>12.76</v>
          </cell>
          <cell r="F64">
            <v>2616.2999999999993</v>
          </cell>
          <cell r="G64">
            <v>765.6</v>
          </cell>
          <cell r="H64">
            <v>3381.8999999999992</v>
          </cell>
        </row>
        <row r="65">
          <cell r="B65" t="str">
            <v>A06.23.004.001</v>
          </cell>
          <cell r="C65" t="str">
            <v>Компьютерно-томографическая перфузия головного мозга</v>
          </cell>
          <cell r="D65">
            <v>72</v>
          </cell>
          <cell r="E65">
            <v>12.76</v>
          </cell>
          <cell r="F65">
            <v>5444.8500000000013</v>
          </cell>
          <cell r="G65">
            <v>918.72</v>
          </cell>
          <cell r="H65">
            <v>6363.5700000000015</v>
          </cell>
        </row>
        <row r="66">
          <cell r="B66" t="str">
            <v>A06.23.004.006</v>
          </cell>
          <cell r="C66" t="str">
            <v>Компьютерная томография головного мозга с внутривенным контрастированием</v>
          </cell>
          <cell r="D66">
            <v>60</v>
          </cell>
          <cell r="E66">
            <v>12.76</v>
          </cell>
          <cell r="F66">
            <v>1900.62</v>
          </cell>
          <cell r="G66">
            <v>765.6</v>
          </cell>
          <cell r="H66">
            <v>2666.22</v>
          </cell>
        </row>
        <row r="67">
          <cell r="B67" t="str">
            <v>A06.03.002.004</v>
          </cell>
          <cell r="C67" t="str">
            <v>Компьютерно-томографическое перфузионное исследование лицевого отдела черепа</v>
          </cell>
          <cell r="D67">
            <v>60</v>
          </cell>
          <cell r="E67">
            <v>12.76</v>
          </cell>
          <cell r="F67">
            <v>5450.7700000000013</v>
          </cell>
          <cell r="G67">
            <v>765.6</v>
          </cell>
          <cell r="H67">
            <v>6216.3700000000017</v>
          </cell>
        </row>
        <row r="68">
          <cell r="B68" t="str">
            <v>A06.03.002.005</v>
          </cell>
          <cell r="C68" t="str">
            <v>Компьютерная томография лицевого отдела черепа с внутривенным болюсным контрастированием</v>
          </cell>
          <cell r="D68">
            <v>72</v>
          </cell>
          <cell r="E68">
            <v>12.76</v>
          </cell>
          <cell r="F68">
            <v>5450.7700000000013</v>
          </cell>
          <cell r="G68">
            <v>918.72</v>
          </cell>
          <cell r="H68">
            <v>6369.4900000000016</v>
          </cell>
        </row>
        <row r="69">
          <cell r="B69" t="str">
            <v>A06.03.002.006</v>
          </cell>
          <cell r="C69" t="str">
            <v>Компьютерная томография лицевого отдела черепа с внутривенным болюсным контрастированием, мультипланарной и трехмерной реконструкцией</v>
          </cell>
          <cell r="D69">
            <v>60</v>
          </cell>
          <cell r="E69">
            <v>12.76</v>
          </cell>
          <cell r="F69">
            <v>5450.7700000000013</v>
          </cell>
          <cell r="G69">
            <v>765.6</v>
          </cell>
          <cell r="H69">
            <v>6216.3700000000017</v>
          </cell>
        </row>
        <row r="70">
          <cell r="B70" t="str">
            <v>A06.25.003</v>
          </cell>
          <cell r="C70" t="str">
            <v>Компьютерная томография височной кости</v>
          </cell>
          <cell r="D70">
            <v>72</v>
          </cell>
          <cell r="E70">
            <v>12.76</v>
          </cell>
          <cell r="F70">
            <v>1907.1399999999999</v>
          </cell>
          <cell r="G70">
            <v>918.72</v>
          </cell>
          <cell r="H70">
            <v>2825.8599999999997</v>
          </cell>
        </row>
        <row r="71">
          <cell r="B71" t="str">
            <v>A06.26.006</v>
          </cell>
          <cell r="C71" t="str">
            <v>Компьютерная томография глазницы</v>
          </cell>
          <cell r="D71">
            <v>72</v>
          </cell>
          <cell r="E71">
            <v>12.76</v>
          </cell>
          <cell r="F71">
            <v>1719.69</v>
          </cell>
          <cell r="G71">
            <v>918.72</v>
          </cell>
          <cell r="H71">
            <v>2638.41</v>
          </cell>
        </row>
        <row r="72">
          <cell r="B72" t="str">
            <v>A06.28.009</v>
          </cell>
          <cell r="C72" t="str">
            <v>Компьютерная томография почек и надпочечников</v>
          </cell>
          <cell r="D72">
            <v>72</v>
          </cell>
          <cell r="E72">
            <v>12.76</v>
          </cell>
          <cell r="F72">
            <v>1908.1599999999999</v>
          </cell>
          <cell r="G72">
            <v>918.72</v>
          </cell>
          <cell r="H72">
            <v>2826.88</v>
          </cell>
        </row>
        <row r="73">
          <cell r="B73" t="str">
            <v>A06.28.009.001</v>
          </cell>
          <cell r="C73" t="str">
            <v>Компьютерная томография почек и верхних мочевыводящих путей с внутривенным болюсным контрастированием</v>
          </cell>
          <cell r="D73">
            <v>72</v>
          </cell>
          <cell r="E73">
            <v>12.76</v>
          </cell>
          <cell r="F73">
            <v>5450.7700000000013</v>
          </cell>
          <cell r="G73">
            <v>918.72</v>
          </cell>
          <cell r="H73">
            <v>6369.4900000000016</v>
          </cell>
        </row>
        <row r="74">
          <cell r="B74" t="str">
            <v>A06.28.009.002</v>
          </cell>
          <cell r="C74" t="str">
            <v>Спиральная компьютерная томография почек и надпочечников</v>
          </cell>
          <cell r="D74">
            <v>72</v>
          </cell>
          <cell r="E74">
            <v>12.76</v>
          </cell>
          <cell r="F74">
            <v>1918.9499999999998</v>
          </cell>
          <cell r="G74">
            <v>918.72</v>
          </cell>
          <cell r="H74">
            <v>2837.67</v>
          </cell>
        </row>
        <row r="75">
          <cell r="B75" t="str">
            <v>A06.30.005</v>
          </cell>
          <cell r="C75" t="str">
            <v>Компьютерная томография органов брюшной полости</v>
          </cell>
          <cell r="D75">
            <v>72</v>
          </cell>
          <cell r="E75">
            <v>12.76</v>
          </cell>
          <cell r="F75">
            <v>1928.8299999999997</v>
          </cell>
          <cell r="G75">
            <v>918.72</v>
          </cell>
          <cell r="H75">
            <v>2847.5499999999997</v>
          </cell>
        </row>
        <row r="76">
          <cell r="B76" t="str">
            <v>A06.30.005.003</v>
          </cell>
          <cell r="C76" t="str">
            <v>Компьютерная томография органов брюшной полости с внутривенным болюсным контрастированием</v>
          </cell>
          <cell r="D76">
            <v>72</v>
          </cell>
          <cell r="E76">
            <v>12.76</v>
          </cell>
          <cell r="F76">
            <v>5450.7700000000013</v>
          </cell>
          <cell r="G76">
            <v>918.72</v>
          </cell>
          <cell r="H76">
            <v>6369.4900000000016</v>
          </cell>
        </row>
        <row r="77">
          <cell r="B77" t="str">
            <v>A06.30.005.004</v>
          </cell>
          <cell r="C77" t="str">
            <v>Спиральная компьютерная томография органов брюшной полости с внутривенным болюсным контрастированием, мультипланарной и трехмерной реконструкцией</v>
          </cell>
          <cell r="D77">
            <v>72</v>
          </cell>
          <cell r="E77">
            <v>12.76</v>
          </cell>
          <cell r="F77">
            <v>5450.7700000000013</v>
          </cell>
          <cell r="G77">
            <v>918.72</v>
          </cell>
          <cell r="H77">
            <v>6369.4900000000016</v>
          </cell>
        </row>
        <row r="78">
          <cell r="B78" t="str">
            <v>A06.22.002</v>
          </cell>
          <cell r="C78" t="str">
            <v>Компьютерная томография надпочечников</v>
          </cell>
          <cell r="D78">
            <v>72</v>
          </cell>
          <cell r="E78">
            <v>12.76</v>
          </cell>
          <cell r="F78">
            <v>1478.02</v>
          </cell>
          <cell r="G78">
            <v>918.72</v>
          </cell>
          <cell r="H78">
            <v>2396.7399999999998</v>
          </cell>
        </row>
        <row r="79">
          <cell r="B79" t="str">
            <v>A06.14.007</v>
          </cell>
          <cell r="C79" t="str">
            <v>Ретроградная холангиопанкреатография (РХПГ)</v>
          </cell>
          <cell r="D79">
            <v>90</v>
          </cell>
          <cell r="E79">
            <v>12.76</v>
          </cell>
          <cell r="F79">
            <v>1277.6999999999998</v>
          </cell>
          <cell r="G79">
            <v>1148.4000000000001</v>
          </cell>
          <cell r="H79">
            <v>2426.1</v>
          </cell>
        </row>
        <row r="80">
          <cell r="B80" t="str">
            <v>A06.18.002</v>
          </cell>
          <cell r="C80" t="str">
            <v>Рентгеноконтроль прохождения контраста по толстому кишечнику</v>
          </cell>
          <cell r="D80">
            <v>62</v>
          </cell>
          <cell r="E80">
            <v>12.76</v>
          </cell>
          <cell r="F80">
            <v>629.56000000000006</v>
          </cell>
          <cell r="G80">
            <v>791.12</v>
          </cell>
          <cell r="H80">
            <v>1420.68</v>
          </cell>
        </row>
        <row r="81">
          <cell r="B81" t="str">
            <v>A06.18.003</v>
          </cell>
          <cell r="C81" t="str">
            <v>Ирригография</v>
          </cell>
          <cell r="D81">
            <v>42</v>
          </cell>
          <cell r="E81">
            <v>12.76</v>
          </cell>
          <cell r="F81">
            <v>558.54</v>
          </cell>
          <cell r="G81">
            <v>535.91999999999996</v>
          </cell>
          <cell r="H81">
            <v>1094.46</v>
          </cell>
        </row>
        <row r="82">
          <cell r="B82" t="str">
            <v>A06.28.002</v>
          </cell>
          <cell r="C82" t="str">
            <v>Внутривенная урография</v>
          </cell>
          <cell r="D82">
            <v>48</v>
          </cell>
          <cell r="E82">
            <v>12.76</v>
          </cell>
          <cell r="F82">
            <v>2010.21</v>
          </cell>
          <cell r="G82">
            <v>612.48</v>
          </cell>
          <cell r="H82">
            <v>2622.69</v>
          </cell>
        </row>
        <row r="83">
          <cell r="B83" t="str">
            <v>A06.28.003</v>
          </cell>
          <cell r="C83" t="str">
            <v>Ретроградная пиелография</v>
          </cell>
          <cell r="D83">
            <v>48</v>
          </cell>
          <cell r="E83">
            <v>12.76</v>
          </cell>
          <cell r="F83">
            <v>1501.89</v>
          </cell>
          <cell r="G83">
            <v>612.48</v>
          </cell>
          <cell r="H83">
            <v>2114.37</v>
          </cell>
        </row>
        <row r="84">
          <cell r="B84" t="str">
            <v>A06.28.007</v>
          </cell>
          <cell r="C84" t="str">
            <v>Цистография</v>
          </cell>
          <cell r="D84">
            <v>48</v>
          </cell>
          <cell r="E84">
            <v>12.76</v>
          </cell>
          <cell r="F84">
            <v>1176.3100000000002</v>
          </cell>
          <cell r="G84">
            <v>612.48</v>
          </cell>
          <cell r="H84">
            <v>1788.7900000000002</v>
          </cell>
        </row>
        <row r="85">
          <cell r="B85" t="str">
            <v>A06.28.012</v>
          </cell>
          <cell r="C85" t="str">
            <v>Антеградная пиелоуретерография</v>
          </cell>
          <cell r="D85">
            <v>30</v>
          </cell>
          <cell r="E85">
            <v>12.76</v>
          </cell>
          <cell r="F85">
            <v>1529.5299999999997</v>
          </cell>
          <cell r="G85">
            <v>382.8</v>
          </cell>
          <cell r="H85">
            <v>1912.3299999999997</v>
          </cell>
        </row>
        <row r="86">
          <cell r="B86" t="str">
            <v>A16.28.053</v>
          </cell>
          <cell r="C86" t="str">
            <v>Бужирование мочеточника</v>
          </cell>
          <cell r="D86">
            <v>48</v>
          </cell>
          <cell r="E86">
            <v>12.76</v>
          </cell>
          <cell r="F86">
            <v>1235.0999999999999</v>
          </cell>
          <cell r="G86">
            <v>612.48</v>
          </cell>
          <cell r="H86">
            <v>1847.58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B88" t="str">
            <v>A04.12.005</v>
          </cell>
          <cell r="C88" t="str">
            <v>Дуплексное сканирование сосудов (артерий и вен) верхних конечностей</v>
          </cell>
          <cell r="D88">
            <v>108</v>
          </cell>
          <cell r="E88">
            <v>7.81</v>
          </cell>
          <cell r="F88">
            <v>233.16</v>
          </cell>
          <cell r="G88">
            <v>843.48</v>
          </cell>
          <cell r="H88">
            <v>1076.6400000000001</v>
          </cell>
        </row>
        <row r="89">
          <cell r="B89" t="str">
            <v>A04.12.006</v>
          </cell>
          <cell r="C89" t="str">
            <v>Дуплексное сканирование сосудов (артерий и вен) нижних конечностей</v>
          </cell>
          <cell r="D89">
            <v>108</v>
          </cell>
          <cell r="E89">
            <v>7.81</v>
          </cell>
          <cell r="F89">
            <v>233.16</v>
          </cell>
          <cell r="G89">
            <v>843.48</v>
          </cell>
          <cell r="H89">
            <v>1076.6400000000001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B91" t="str">
            <v>A03.16.001.001</v>
          </cell>
          <cell r="C91" t="str">
            <v>Эзофагогастродуоденоскопия с электрокоагуляцией кровоточащего сосуда</v>
          </cell>
          <cell r="D91">
            <v>120</v>
          </cell>
          <cell r="E91">
            <v>5.23</v>
          </cell>
          <cell r="F91">
            <v>1005.44</v>
          </cell>
          <cell r="G91">
            <v>627.6</v>
          </cell>
          <cell r="H91">
            <v>1633.04</v>
          </cell>
        </row>
        <row r="92">
          <cell r="B92" t="str">
            <v>A03.18.001.001</v>
          </cell>
          <cell r="C92" t="str">
            <v>Видеоколоноскопия</v>
          </cell>
          <cell r="D92">
            <v>150</v>
          </cell>
          <cell r="E92">
            <v>5.23</v>
          </cell>
          <cell r="F92">
            <v>212.82999999999998</v>
          </cell>
          <cell r="G92">
            <v>784.5</v>
          </cell>
          <cell r="H92">
            <v>997.32999999999993</v>
          </cell>
        </row>
        <row r="93">
          <cell r="B93" t="str">
            <v>A16.14.024.003</v>
          </cell>
          <cell r="C93" t="str">
            <v>Эндоскопическое эндопротезирование холедоха</v>
          </cell>
          <cell r="D93">
            <v>120</v>
          </cell>
          <cell r="E93">
            <v>5.23</v>
          </cell>
          <cell r="F93">
            <v>16854.48</v>
          </cell>
          <cell r="G93">
            <v>627.6</v>
          </cell>
          <cell r="H93">
            <v>17482.079999999998</v>
          </cell>
        </row>
        <row r="94">
          <cell r="B94" t="str">
            <v>A16.14.042.002</v>
          </cell>
          <cell r="C94" t="str">
            <v>Эндоскопическая ретроградная папиллосфинктеротомия</v>
          </cell>
          <cell r="D94">
            <v>120</v>
          </cell>
          <cell r="E94">
            <v>5.23</v>
          </cell>
          <cell r="F94">
            <v>1661.4799999999996</v>
          </cell>
          <cell r="G94">
            <v>627.6</v>
          </cell>
          <cell r="H94">
            <v>2289.0799999999995</v>
          </cell>
        </row>
        <row r="95">
          <cell r="B95" t="str">
            <v>A16.14.043</v>
          </cell>
          <cell r="C95" t="str">
            <v>Эндоскопическое бужирование и баллонная дилатация при опухолевом стенозе общего желчного протока под эндоскопическим контролем</v>
          </cell>
          <cell r="D95">
            <v>120</v>
          </cell>
          <cell r="E95">
            <v>5.23</v>
          </cell>
          <cell r="F95">
            <v>16614.559999999998</v>
          </cell>
          <cell r="G95">
            <v>627.6</v>
          </cell>
          <cell r="H95">
            <v>17242.159999999996</v>
          </cell>
        </row>
        <row r="96">
          <cell r="B96" t="str">
            <v>A16.16.032.002</v>
          </cell>
          <cell r="C96" t="str">
            <v>Эндоскопическая кардиодилятация пищевода баллонным кардиодилятатором</v>
          </cell>
          <cell r="D96">
            <v>70</v>
          </cell>
          <cell r="E96">
            <v>5.23</v>
          </cell>
          <cell r="F96">
            <v>16554.2</v>
          </cell>
          <cell r="G96">
            <v>366.1</v>
          </cell>
          <cell r="H96">
            <v>16920.3</v>
          </cell>
        </row>
        <row r="97">
          <cell r="B97" t="str">
            <v>A16.18.019.001</v>
          </cell>
          <cell r="C97" t="str">
            <v>Удаление полипа толстой кишки эндоскопическое</v>
          </cell>
          <cell r="D97">
            <v>150</v>
          </cell>
          <cell r="E97">
            <v>5.23</v>
          </cell>
          <cell r="F97">
            <v>432.52999999999992</v>
          </cell>
          <cell r="G97">
            <v>784.5</v>
          </cell>
          <cell r="H97">
            <v>1217.03</v>
          </cell>
        </row>
        <row r="98">
          <cell r="B98" t="str">
            <v>A16.30.046</v>
          </cell>
          <cell r="C98" t="str">
            <v>Эндоскопическая дилятация стриктур анастомозов</v>
          </cell>
          <cell r="D98">
            <v>150</v>
          </cell>
          <cell r="E98">
            <v>5.23</v>
          </cell>
          <cell r="F98">
            <v>16564.07</v>
          </cell>
          <cell r="G98">
            <v>784.5</v>
          </cell>
          <cell r="H98">
            <v>17348.57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</row>
        <row r="100">
          <cell r="B100" t="str">
            <v>A27.05.033</v>
          </cell>
          <cell r="C100" t="str">
            <v>Молекулярно-генетическое исследование мутации в гене GJB2 (35 delG) (нейросенсорная тугоухость) в крови</v>
          </cell>
          <cell r="D100">
            <v>570</v>
          </cell>
          <cell r="E100">
            <v>3.9</v>
          </cell>
          <cell r="F100">
            <v>924.9799999999999</v>
          </cell>
          <cell r="G100">
            <v>2223</v>
          </cell>
          <cell r="H100">
            <v>3147.98</v>
          </cell>
        </row>
        <row r="101">
          <cell r="B101" t="str">
            <v>A27.05.037</v>
          </cell>
          <cell r="C101" t="str">
            <v>Молекулярно-генетическое исследование микроделеций в Y хромосоме в крови</v>
          </cell>
          <cell r="D101">
            <v>570</v>
          </cell>
          <cell r="E101">
            <v>3.9</v>
          </cell>
          <cell r="F101">
            <v>800.20999999999981</v>
          </cell>
          <cell r="G101">
            <v>2223</v>
          </cell>
          <cell r="H101">
            <v>3023.21</v>
          </cell>
        </row>
        <row r="102">
          <cell r="B102" t="str">
            <v>A27.05.040</v>
          </cell>
          <cell r="C102" t="str">
            <v>Молекулярно-генетическое исследование мутаций в генах BRCA1 и BRCA2 в крови</v>
          </cell>
          <cell r="D102">
            <v>360</v>
          </cell>
          <cell r="E102">
            <v>3.9</v>
          </cell>
          <cell r="F102">
            <v>988.08</v>
          </cell>
          <cell r="G102">
            <v>1404</v>
          </cell>
          <cell r="H102">
            <v>2392.08</v>
          </cell>
        </row>
        <row r="103">
          <cell r="B103" t="str">
            <v>A09.05.118</v>
          </cell>
          <cell r="C103" t="str">
            <v>Исследование уровня антител к антигенам растительного, животного и химического происхождения в крови (от 4 и более)</v>
          </cell>
          <cell r="D103">
            <v>97.6</v>
          </cell>
          <cell r="E103">
            <v>3.9</v>
          </cell>
          <cell r="F103">
            <v>2766.4719999999993</v>
          </cell>
          <cell r="G103">
            <v>380.64</v>
          </cell>
          <cell r="H103">
            <v>3147.1119999999992</v>
          </cell>
        </row>
        <row r="104">
          <cell r="B104" t="str">
            <v>A12.05.010</v>
          </cell>
          <cell r="C104" t="str">
            <v>Определение HLA-антигенов</v>
          </cell>
          <cell r="D104">
            <v>270</v>
          </cell>
          <cell r="E104">
            <v>3.9</v>
          </cell>
          <cell r="F104">
            <v>8640.9700000000012</v>
          </cell>
          <cell r="G104">
            <v>1053</v>
          </cell>
          <cell r="H104">
            <v>9693.9700000000012</v>
          </cell>
        </row>
        <row r="105">
          <cell r="B105" t="str">
            <v>A12.06.037</v>
          </cell>
          <cell r="C105" t="str">
            <v>Определение содержания антител к цитоплазме нейтрофилов в крови</v>
          </cell>
          <cell r="D105">
            <v>15</v>
          </cell>
          <cell r="E105">
            <v>3.9</v>
          </cell>
          <cell r="F105">
            <v>1319.54</v>
          </cell>
          <cell r="G105">
            <v>58.5</v>
          </cell>
          <cell r="H105">
            <v>1378.04</v>
          </cell>
        </row>
        <row r="106">
          <cell r="B106" t="str">
            <v>B03.005.009</v>
          </cell>
          <cell r="C106" t="str">
            <v>Исследование крови для диагностики врожденного дефицита факторов свертывания</v>
          </cell>
          <cell r="D106">
            <v>360</v>
          </cell>
          <cell r="E106">
            <v>3.9</v>
          </cell>
          <cell r="F106">
            <v>822.31000000000006</v>
          </cell>
          <cell r="G106">
            <v>1404</v>
          </cell>
          <cell r="H106">
            <v>2226.31</v>
          </cell>
        </row>
        <row r="107">
          <cell r="B107" t="str">
            <v>A08.20.012</v>
          </cell>
          <cell r="C107" t="str">
            <v>Цитологическое исследование препарата тканей влагалища (в том числе исследование соскобов из шейки матки и цервикального канала методом жидкостной цитологии (ПАП - тест)</v>
          </cell>
          <cell r="D107">
            <v>24</v>
          </cell>
          <cell r="E107">
            <v>3.9</v>
          </cell>
          <cell r="F107">
            <v>705.57</v>
          </cell>
          <cell r="G107">
            <v>93.6</v>
          </cell>
          <cell r="H107">
            <v>799.17000000000007</v>
          </cell>
        </row>
        <row r="108">
          <cell r="B108" t="str">
            <v>A11.30.024.001</v>
          </cell>
          <cell r="C108" t="str">
            <v>Пункция мягких тканей под контролем ультразвукового исследования</v>
          </cell>
          <cell r="D108">
            <v>84.5</v>
          </cell>
          <cell r="E108">
            <v>11.709999999999999</v>
          </cell>
          <cell r="F108">
            <v>114.74000000000001</v>
          </cell>
          <cell r="G108">
            <v>989.5</v>
          </cell>
          <cell r="H108">
            <v>1104.24</v>
          </cell>
        </row>
        <row r="109">
          <cell r="B109" t="str">
            <v>A11.20.010.003</v>
          </cell>
          <cell r="C109" t="str">
            <v>Пункция новообразования молочной железы прицельная пункционная под контролем ультразвукового исследования</v>
          </cell>
          <cell r="D109">
            <v>84</v>
          </cell>
          <cell r="E109">
            <v>11.709999999999999</v>
          </cell>
          <cell r="F109">
            <v>114.74000000000001</v>
          </cell>
          <cell r="G109">
            <v>983.64</v>
          </cell>
          <cell r="H109">
            <v>1098.3800000000001</v>
          </cell>
        </row>
        <row r="110">
          <cell r="B110" t="str">
            <v>A11.22.002.001</v>
          </cell>
          <cell r="C110" t="str">
            <v>Пункция щитовидной или паращитовидной железы под контролем ультразвукового исследования</v>
          </cell>
          <cell r="D110">
            <v>84.5</v>
          </cell>
          <cell r="E110">
            <v>11.709999999999999</v>
          </cell>
          <cell r="F110">
            <v>112.84</v>
          </cell>
          <cell r="G110">
            <v>989.5</v>
          </cell>
          <cell r="H110">
            <v>1102.3399999999999</v>
          </cell>
        </row>
        <row r="111">
          <cell r="B111" t="str">
            <v>A08.05.014.001</v>
          </cell>
          <cell r="C111" t="str">
            <v>Иммунофенотипирование клеток периферической крови с антигеном FLAER (флюоресцентно-меченый аэролизин)</v>
          </cell>
          <cell r="D111">
            <v>640</v>
          </cell>
          <cell r="E111">
            <v>3.9</v>
          </cell>
          <cell r="F111">
            <v>3283.2400000000002</v>
          </cell>
          <cell r="G111">
            <v>2496</v>
          </cell>
          <cell r="H111">
            <v>5779.24</v>
          </cell>
        </row>
        <row r="112">
          <cell r="B112" t="str">
            <v>B03.002.001</v>
          </cell>
          <cell r="C112" t="str">
            <v>Исследование иммунологического статуса при клеточном иммунодефиците</v>
          </cell>
          <cell r="D112">
            <v>280</v>
          </cell>
          <cell r="E112">
            <v>3.9</v>
          </cell>
          <cell r="F112">
            <v>1340.48</v>
          </cell>
          <cell r="G112">
            <v>1092</v>
          </cell>
          <cell r="H112">
            <v>2432.48</v>
          </cell>
        </row>
        <row r="113">
          <cell r="B113" t="str">
            <v>B03.002.002</v>
          </cell>
          <cell r="C113" t="str">
            <v>Исследование иммунологического статуса при гуморальном иммунодефиците</v>
          </cell>
          <cell r="D113">
            <v>208</v>
          </cell>
          <cell r="E113">
            <v>3.9</v>
          </cell>
          <cell r="F113">
            <v>1048.28</v>
          </cell>
          <cell r="G113">
            <v>811.2</v>
          </cell>
          <cell r="H113">
            <v>1859.48</v>
          </cell>
        </row>
        <row r="114">
          <cell r="B114" t="str">
            <v>B03.002.003</v>
          </cell>
          <cell r="C114" t="str">
            <v>Исследование иммунологического статуса при смешанном иммунодефиците</v>
          </cell>
          <cell r="D114">
            <v>795</v>
          </cell>
          <cell r="E114">
            <v>3.9</v>
          </cell>
          <cell r="F114">
            <v>2339.3099999999995</v>
          </cell>
          <cell r="G114">
            <v>3100.5</v>
          </cell>
          <cell r="H114">
            <v>5439.8099999999995</v>
          </cell>
        </row>
        <row r="115">
          <cell r="B115" t="str">
            <v>B03.005.010</v>
          </cell>
          <cell r="C115" t="str">
            <v>Комплекс исследований для диагностики острого лейкоза</v>
          </cell>
          <cell r="D115">
            <v>840</v>
          </cell>
          <cell r="E115">
            <v>3.9</v>
          </cell>
          <cell r="F115">
            <v>4651.7299999999996</v>
          </cell>
          <cell r="G115">
            <v>3276</v>
          </cell>
          <cell r="H115">
            <v>7927.73</v>
          </cell>
        </row>
        <row r="116">
          <cell r="B116" t="str">
            <v>A26.05.016</v>
          </cell>
          <cell r="C116" t="str">
            <v>Исследование микробиоценоза кишечника (дисбактериоз)</v>
          </cell>
          <cell r="D116">
            <v>360</v>
          </cell>
          <cell r="E116">
            <v>3.9</v>
          </cell>
          <cell r="F116">
            <v>392.59000000000003</v>
          </cell>
          <cell r="G116">
            <v>1404</v>
          </cell>
          <cell r="H116">
            <v>1796.5900000000001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</row>
        <row r="118">
          <cell r="B118" t="str">
            <v>B03.003.001</v>
          </cell>
          <cell r="C118" t="str">
            <v>Комплекс исследований предоперационный для проведения планового оперативного вмешательства</v>
          </cell>
          <cell r="D118">
            <v>0</v>
          </cell>
          <cell r="E118">
            <v>0</v>
          </cell>
          <cell r="F118">
            <v>1897.97</v>
          </cell>
          <cell r="G118">
            <v>446.41999999999996</v>
          </cell>
          <cell r="H118">
            <v>2344.39</v>
          </cell>
        </row>
        <row r="119">
          <cell r="B119" t="str">
            <v>A06.09.007</v>
          </cell>
          <cell r="C119" t="str">
            <v>Рентгенография легких</v>
          </cell>
          <cell r="D119">
            <v>10</v>
          </cell>
          <cell r="E119">
            <v>12.76</v>
          </cell>
          <cell r="F119">
            <v>67.819999999999993</v>
          </cell>
          <cell r="G119">
            <v>127.6</v>
          </cell>
          <cell r="H119">
            <v>195.42</v>
          </cell>
        </row>
        <row r="120">
          <cell r="B120">
            <v>0</v>
          </cell>
          <cell r="C120" t="str">
            <v>Регистрация,расшифровка, описание и интерпретация электрокардиографических данных</v>
          </cell>
          <cell r="D120">
            <v>17</v>
          </cell>
          <cell r="E120">
            <v>3.59</v>
          </cell>
          <cell r="F120">
            <v>10.47</v>
          </cell>
          <cell r="G120">
            <v>61.03</v>
          </cell>
          <cell r="H120">
            <v>71.5</v>
          </cell>
        </row>
        <row r="121">
          <cell r="B121" t="str">
            <v>A09.05.010</v>
          </cell>
          <cell r="C121" t="str">
            <v>Исследование уровня общего белка в крови</v>
          </cell>
          <cell r="D121">
            <v>2.2999999999999998</v>
          </cell>
          <cell r="E121">
            <v>3.9</v>
          </cell>
          <cell r="F121">
            <v>18.53</v>
          </cell>
          <cell r="G121">
            <v>8.9700000000000006</v>
          </cell>
          <cell r="H121">
            <v>27.5</v>
          </cell>
        </row>
        <row r="122">
          <cell r="B122" t="str">
            <v>A09.05.017</v>
          </cell>
          <cell r="C122" t="str">
            <v>Исследование уровня мочевины в крови</v>
          </cell>
          <cell r="D122">
            <v>2.2999999999999998</v>
          </cell>
          <cell r="E122">
            <v>3.9</v>
          </cell>
          <cell r="F122">
            <v>25.83</v>
          </cell>
          <cell r="G122">
            <v>8.9700000000000006</v>
          </cell>
          <cell r="H122">
            <v>34.799999999999997</v>
          </cell>
        </row>
        <row r="123">
          <cell r="B123" t="str">
            <v>A09.05.020</v>
          </cell>
          <cell r="C123" t="str">
            <v>Исследование уровня креатинина в крови</v>
          </cell>
          <cell r="D123">
            <v>2.2999999999999998</v>
          </cell>
          <cell r="E123">
            <v>3.9</v>
          </cell>
          <cell r="F123">
            <v>18.73</v>
          </cell>
          <cell r="G123">
            <v>8.9700000000000006</v>
          </cell>
          <cell r="H123">
            <v>27.700000000000003</v>
          </cell>
        </row>
        <row r="124">
          <cell r="B124" t="str">
            <v>A09.05.021</v>
          </cell>
          <cell r="C124" t="str">
            <v>Исследование уровня общего билирубина в крови</v>
          </cell>
          <cell r="D124">
            <v>2.2999999999999998</v>
          </cell>
          <cell r="E124">
            <v>3.9</v>
          </cell>
          <cell r="F124">
            <v>25.2</v>
          </cell>
          <cell r="G124">
            <v>8.9700000000000006</v>
          </cell>
          <cell r="H124">
            <v>34.17</v>
          </cell>
        </row>
        <row r="125">
          <cell r="B125" t="str">
            <v>A09.05.023</v>
          </cell>
          <cell r="C125" t="str">
            <v>Исследование уровня глюкозы в крови</v>
          </cell>
          <cell r="D125">
            <v>2.2999999999999998</v>
          </cell>
          <cell r="E125">
            <v>3.9</v>
          </cell>
          <cell r="F125">
            <v>25.37</v>
          </cell>
          <cell r="G125">
            <v>8.9700000000000006</v>
          </cell>
          <cell r="H125">
            <v>34.340000000000003</v>
          </cell>
        </row>
        <row r="126">
          <cell r="B126" t="str">
            <v>A12.05.039</v>
          </cell>
          <cell r="C126" t="str">
            <v>Активированное частичное тромбопластиновое время</v>
          </cell>
          <cell r="D126">
            <v>4.9000000000000004</v>
          </cell>
          <cell r="E126">
            <v>3.9</v>
          </cell>
          <cell r="F126">
            <v>61.6</v>
          </cell>
          <cell r="G126">
            <v>19.11</v>
          </cell>
          <cell r="H126">
            <v>80.710000000000008</v>
          </cell>
        </row>
        <row r="127">
          <cell r="B127" t="str">
            <v>A12.05.027</v>
          </cell>
          <cell r="C127" t="str">
            <v>Определение протромбинового (тромбопластинового) времени в крови или в плазме</v>
          </cell>
          <cell r="D127">
            <v>8.3000000000000007</v>
          </cell>
          <cell r="E127">
            <v>3.9</v>
          </cell>
          <cell r="F127">
            <v>36.270000000000003</v>
          </cell>
          <cell r="G127">
            <v>32.369999999999997</v>
          </cell>
          <cell r="H127">
            <v>68.64</v>
          </cell>
        </row>
        <row r="128">
          <cell r="B128" t="str">
            <v>A09.05.050</v>
          </cell>
          <cell r="C128" t="str">
            <v>Исследование уровня фибриногена в крови</v>
          </cell>
          <cell r="D128">
            <v>3</v>
          </cell>
          <cell r="E128">
            <v>3.9</v>
          </cell>
          <cell r="F128">
            <v>58.28</v>
          </cell>
          <cell r="G128">
            <v>11.7</v>
          </cell>
          <cell r="H128">
            <v>69.98</v>
          </cell>
        </row>
        <row r="129">
          <cell r="B129" t="str">
            <v>A26.06.036</v>
          </cell>
          <cell r="C129" t="str">
            <v>Определение антигена (HbsAg) вируса гепатита В (Hepatitis В virus) в крови</v>
          </cell>
          <cell r="D129">
            <v>3</v>
          </cell>
          <cell r="E129">
            <v>3.9</v>
          </cell>
          <cell r="F129">
            <v>214.06</v>
          </cell>
          <cell r="G129">
            <v>11.7</v>
          </cell>
          <cell r="H129">
            <v>225.76</v>
          </cell>
        </row>
        <row r="130">
          <cell r="B130" t="str">
            <v>A26.06.041.002</v>
          </cell>
          <cell r="C130" t="str">
            <v>Определение суммарных антител классов М и G (anti-HCV IgG и anti-HCV IgM) к вирусу гепатита С (Hepatitis С virus) в крови</v>
          </cell>
          <cell r="D130">
            <v>3</v>
          </cell>
          <cell r="E130">
            <v>3.9</v>
          </cell>
          <cell r="F130">
            <v>481.18</v>
          </cell>
          <cell r="G130">
            <v>11.7</v>
          </cell>
          <cell r="H130">
            <v>492.88</v>
          </cell>
        </row>
        <row r="131">
          <cell r="B131" t="str">
            <v>A26.06.082</v>
          </cell>
          <cell r="C131" t="str">
            <v>Определение антител к бледной трепонеме (Treponema pallidum) в крови</v>
          </cell>
          <cell r="D131">
            <v>3</v>
          </cell>
          <cell r="E131">
            <v>3.9</v>
          </cell>
          <cell r="F131">
            <v>205.03</v>
          </cell>
          <cell r="G131">
            <v>11.7</v>
          </cell>
          <cell r="H131">
            <v>216.73</v>
          </cell>
        </row>
        <row r="132">
          <cell r="B132" t="str">
            <v>B03.016.003</v>
          </cell>
          <cell r="C132" t="str">
            <v>Общий (клинический) анализ крови развернутый</v>
          </cell>
          <cell r="D132">
            <v>11.9</v>
          </cell>
          <cell r="E132">
            <v>3.9</v>
          </cell>
          <cell r="F132">
            <v>139.08000000000001</v>
          </cell>
          <cell r="G132">
            <v>46.41</v>
          </cell>
          <cell r="H132">
            <v>185.49</v>
          </cell>
        </row>
        <row r="133">
          <cell r="B133" t="str">
            <v>B03.016.006</v>
          </cell>
          <cell r="C133" t="str">
            <v>Общий (клинический) анализ мочи</v>
          </cell>
          <cell r="D133">
            <v>4.9000000000000004</v>
          </cell>
          <cell r="E133">
            <v>3.9</v>
          </cell>
          <cell r="F133">
            <v>115.52</v>
          </cell>
          <cell r="G133">
            <v>19.11</v>
          </cell>
          <cell r="H133">
            <v>134.63</v>
          </cell>
        </row>
        <row r="134">
          <cell r="B134" t="str">
            <v>A26.19.010</v>
          </cell>
          <cell r="C134" t="str">
            <v>Микроскопическое исследование кала на яйца и личинки гельминтов</v>
          </cell>
          <cell r="D134">
            <v>5.6</v>
          </cell>
          <cell r="E134">
            <v>3.9</v>
          </cell>
          <cell r="F134">
            <v>139.41</v>
          </cell>
          <cell r="G134">
            <v>21.84</v>
          </cell>
          <cell r="H134">
            <v>161.25</v>
          </cell>
        </row>
        <row r="135">
          <cell r="B135">
            <v>0</v>
          </cell>
          <cell r="C135" t="str">
            <v>Определение основных групп крови (A, B, 0), резус - принадлежности</v>
          </cell>
          <cell r="D135">
            <v>7</v>
          </cell>
          <cell r="E135">
            <v>3.9</v>
          </cell>
          <cell r="F135">
            <v>255.59</v>
          </cell>
          <cell r="G135">
            <v>27.3</v>
          </cell>
          <cell r="H135">
            <v>282.89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</row>
        <row r="137">
          <cell r="B137" t="str">
            <v>A11.21.005.001</v>
          </cell>
          <cell r="C137" t="str">
            <v>Биопсия предстательной железы под контролем ультразвукового исследования</v>
          </cell>
          <cell r="D137">
            <v>40</v>
          </cell>
          <cell r="E137">
            <v>4.5</v>
          </cell>
          <cell r="F137">
            <v>3371.3</v>
          </cell>
          <cell r="G137">
            <v>180</v>
          </cell>
          <cell r="H137">
            <v>3551.3</v>
          </cell>
        </row>
        <row r="138">
          <cell r="B138" t="str">
            <v>A11.28.001.001</v>
          </cell>
          <cell r="C138" t="str">
            <v>Биопсия почки под контролем ультразвукового исследования</v>
          </cell>
          <cell r="D138">
            <v>40</v>
          </cell>
          <cell r="E138">
            <v>4.5</v>
          </cell>
          <cell r="F138">
            <v>2791.8199999999997</v>
          </cell>
          <cell r="G138">
            <v>180</v>
          </cell>
          <cell r="H138">
            <v>2971.8199999999997</v>
          </cell>
        </row>
        <row r="139">
          <cell r="B139" t="str">
            <v>A11.28.011</v>
          </cell>
          <cell r="C139" t="str">
            <v>Чрескожная пункционная нефростомия</v>
          </cell>
          <cell r="D139">
            <v>60</v>
          </cell>
          <cell r="E139">
            <v>4.5</v>
          </cell>
          <cell r="F139">
            <v>12446.220000000001</v>
          </cell>
          <cell r="G139">
            <v>270</v>
          </cell>
          <cell r="H139">
            <v>12716.220000000001</v>
          </cell>
        </row>
        <row r="140">
          <cell r="B140" t="str">
            <v>B01.003.004.009</v>
          </cell>
          <cell r="C140" t="str">
            <v>Тотальная внутривенная анестезия</v>
          </cell>
          <cell r="D140">
            <v>90</v>
          </cell>
          <cell r="E140">
            <v>4.5</v>
          </cell>
          <cell r="F140">
            <v>2468.96</v>
          </cell>
          <cell r="G140">
            <v>405</v>
          </cell>
          <cell r="H140">
            <v>2873.96</v>
          </cell>
        </row>
        <row r="141">
          <cell r="B141" t="str">
            <v>B01.003.004.011</v>
          </cell>
          <cell r="C141" t="str">
            <v>Сочетанная анестезия</v>
          </cell>
          <cell r="D141">
            <v>60</v>
          </cell>
          <cell r="E141">
            <v>4.5</v>
          </cell>
          <cell r="F141">
            <v>2362.6000000000004</v>
          </cell>
          <cell r="G141">
            <v>270</v>
          </cell>
          <cell r="H141">
            <v>2632.6000000000004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_ОСН_1"/>
      <sheetName val="медикаменты на услугу_2"/>
      <sheetName val="медикаменты на отделение_2.1"/>
      <sheetName val="Прочие материальные запасы_3"/>
      <sheetName val="амортизация_прямые затраты_4"/>
      <sheetName val="Мягкий инвентарь прямые расходы"/>
      <sheetName val="ФОТ_6"/>
      <sheetName val="Мягкий накладные расходы"/>
      <sheetName val="связь_трансп_услуги_7"/>
      <sheetName val="ком_услуги_8"/>
      <sheetName val="недвиж_имущ_9"/>
      <sheetName val="движ_имущ_10"/>
      <sheetName val="амортизац_накладные расходы_11"/>
      <sheetName val="прочие_расх_12"/>
      <sheetName val="распределение_13"/>
      <sheetName val="ГФРВ_14"/>
      <sheetName val=" себест минуты рабочего врем_15"/>
      <sheetName val="Расчет тарифов_16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">
          <cell r="B4" t="str">
            <v>Код услуги</v>
          </cell>
        </row>
        <row r="6">
          <cell r="B6" t="str">
            <v>В03.003.001</v>
          </cell>
          <cell r="C6" t="str">
            <v>Комплекс исследований предоперационный для проведения планового оперативного вмешательства</v>
          </cell>
          <cell r="D6">
            <v>283.05</v>
          </cell>
          <cell r="E6">
            <v>7.09</v>
          </cell>
          <cell r="F6">
            <v>403.18</v>
          </cell>
          <cell r="G6">
            <v>2006.8548228010914</v>
          </cell>
          <cell r="H6">
            <v>2516.754822801091</v>
          </cell>
        </row>
        <row r="7">
          <cell r="B7">
            <v>0</v>
          </cell>
          <cell r="C7" t="str">
            <v>RW</v>
          </cell>
          <cell r="D7">
            <v>28.05</v>
          </cell>
          <cell r="E7">
            <v>7.0902928324586307</v>
          </cell>
          <cell r="F7">
            <v>63.63</v>
          </cell>
          <cell r="G7">
            <v>198.88271395046459</v>
          </cell>
          <cell r="H7">
            <v>262.51271395046462</v>
          </cell>
        </row>
        <row r="8">
          <cell r="B8">
            <v>0</v>
          </cell>
          <cell r="C8" t="str">
            <v>Общий (клинический) анализ крови</v>
          </cell>
          <cell r="D8">
            <v>37</v>
          </cell>
          <cell r="E8">
            <v>7.09</v>
          </cell>
          <cell r="F8">
            <v>126.17</v>
          </cell>
          <cell r="G8">
            <v>262.33</v>
          </cell>
          <cell r="H8">
            <v>388.5</v>
          </cell>
        </row>
        <row r="9">
          <cell r="B9">
            <v>0</v>
          </cell>
          <cell r="C9" t="str">
            <v>Определение группы крови резус-фактора</v>
          </cell>
          <cell r="D9">
            <v>43.5</v>
          </cell>
          <cell r="E9">
            <v>7.09</v>
          </cell>
          <cell r="F9">
            <v>14.55</v>
          </cell>
          <cell r="G9">
            <v>308.41500000000002</v>
          </cell>
          <cell r="H9">
            <v>322.96500000000003</v>
          </cell>
        </row>
        <row r="10">
          <cell r="B10">
            <v>0</v>
          </cell>
          <cell r="C10" t="str">
            <v>Исследование времени кровотечения</v>
          </cell>
          <cell r="D10">
            <v>9</v>
          </cell>
          <cell r="E10">
            <v>7.0902928324586307</v>
          </cell>
          <cell r="F10">
            <v>23.02</v>
          </cell>
          <cell r="G10">
            <v>63.812635492127676</v>
          </cell>
          <cell r="H10">
            <v>86.832635492127679</v>
          </cell>
        </row>
        <row r="11">
          <cell r="B11">
            <v>0</v>
          </cell>
          <cell r="C11" t="str">
            <v>Соскоб на энтеробиоз</v>
          </cell>
          <cell r="D11">
            <v>24</v>
          </cell>
          <cell r="E11">
            <v>7.09</v>
          </cell>
          <cell r="F11">
            <v>10.89</v>
          </cell>
          <cell r="G11">
            <v>170.16</v>
          </cell>
          <cell r="H11">
            <v>181.05</v>
          </cell>
        </row>
        <row r="12">
          <cell r="B12">
            <v>0</v>
          </cell>
          <cell r="C12" t="str">
            <v>Клинический анализ мочи</v>
          </cell>
          <cell r="D12">
            <v>19.5</v>
          </cell>
          <cell r="E12">
            <v>7.09</v>
          </cell>
          <cell r="F12">
            <v>25.25</v>
          </cell>
          <cell r="G12">
            <v>138.255</v>
          </cell>
          <cell r="H12">
            <v>163.505</v>
          </cell>
        </row>
        <row r="13">
          <cell r="B13">
            <v>0</v>
          </cell>
          <cell r="C13" t="str">
            <v>Биохимия</v>
          </cell>
          <cell r="D13">
            <v>66.5</v>
          </cell>
          <cell r="E13">
            <v>7.0902928324586307</v>
          </cell>
          <cell r="F13">
            <v>90.96</v>
          </cell>
          <cell r="G13">
            <v>471.50447335849896</v>
          </cell>
          <cell r="H13">
            <v>562.46447335849894</v>
          </cell>
        </row>
        <row r="14">
          <cell r="B14">
            <v>0</v>
          </cell>
          <cell r="C14" t="str">
            <v>Коагулограмма</v>
          </cell>
          <cell r="D14">
            <v>55.5</v>
          </cell>
          <cell r="E14">
            <v>7.09</v>
          </cell>
          <cell r="F14">
            <v>48.71</v>
          </cell>
          <cell r="G14">
            <v>393.495</v>
          </cell>
          <cell r="H14">
            <v>442.20499999999998</v>
          </cell>
        </row>
        <row r="15">
          <cell r="B15" t="str">
            <v>Сторонняя организация</v>
          </cell>
          <cell r="C15" t="str">
            <v>Определение антигена к вирусу гепатита B в крови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54.35</v>
          </cell>
        </row>
        <row r="16">
          <cell r="B16" t="str">
            <v>Сторонняя организация</v>
          </cell>
          <cell r="C16" t="str">
            <v>Определение антител класса МГ к вирусу гепатита C в крови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52.37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10.512767765196543</v>
          </cell>
          <cell r="F17">
            <v>0</v>
          </cell>
          <cell r="G17">
            <v>0</v>
          </cell>
          <cell r="H17">
            <v>0</v>
          </cell>
        </row>
        <row r="18">
          <cell r="B18" t="str">
            <v>A03.16.001.001</v>
          </cell>
          <cell r="C18" t="str">
            <v>Эзофагогастродуоденоскопия с электрокоагуляцией кровоточащего сосуда</v>
          </cell>
          <cell r="D18">
            <v>150</v>
          </cell>
          <cell r="E18">
            <v>10.51</v>
          </cell>
          <cell r="F18">
            <v>26.768820000000002</v>
          </cell>
          <cell r="G18">
            <v>1576.5</v>
          </cell>
          <cell r="H18">
            <v>1603.26882</v>
          </cell>
        </row>
        <row r="19">
          <cell r="B19" t="str">
            <v>A03.18.001.001</v>
          </cell>
          <cell r="C19" t="str">
            <v>Видеоколоноскопия</v>
          </cell>
          <cell r="D19">
            <v>180</v>
          </cell>
          <cell r="E19">
            <v>10.51</v>
          </cell>
          <cell r="F19">
            <v>21.8</v>
          </cell>
          <cell r="G19">
            <v>1891.8</v>
          </cell>
          <cell r="H19">
            <v>1913.6</v>
          </cell>
        </row>
        <row r="20">
          <cell r="B20" t="str">
            <v>A16.18.019.001</v>
          </cell>
          <cell r="C20" t="str">
            <v xml:space="preserve">Удаление полипа толстой кишки эндоскопическое </v>
          </cell>
          <cell r="D20">
            <v>210</v>
          </cell>
          <cell r="E20">
            <v>10.51</v>
          </cell>
          <cell r="F20">
            <v>26.42</v>
          </cell>
          <cell r="G20">
            <v>2207.1</v>
          </cell>
          <cell r="H20">
            <v>2233.52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18.229369485434653</v>
          </cell>
          <cell r="F21">
            <v>0</v>
          </cell>
          <cell r="G21">
            <v>0</v>
          </cell>
          <cell r="H21">
            <v>0</v>
          </cell>
        </row>
        <row r="22">
          <cell r="B22" t="str">
            <v>A06.23.004</v>
          </cell>
          <cell r="C22" t="str">
            <v>Компьютерная томография головного мозга</v>
          </cell>
          <cell r="D22">
            <v>36</v>
          </cell>
          <cell r="E22">
            <v>18.23</v>
          </cell>
          <cell r="F22">
            <v>193.43</v>
          </cell>
          <cell r="G22">
            <v>656.28</v>
          </cell>
          <cell r="H22">
            <v>849.71</v>
          </cell>
        </row>
        <row r="23">
          <cell r="B23" t="str">
            <v>A06.23.004.006</v>
          </cell>
          <cell r="C23" t="str">
            <v>Компьютерная томография головного мозга с внутривенным контрастированием</v>
          </cell>
          <cell r="D23">
            <v>110</v>
          </cell>
          <cell r="E23">
            <v>18.23</v>
          </cell>
          <cell r="F23">
            <v>3322.62</v>
          </cell>
          <cell r="G23">
            <v>2005.3</v>
          </cell>
          <cell r="H23">
            <v>5327.92</v>
          </cell>
        </row>
        <row r="24">
          <cell r="B24" t="str">
            <v>A06.03.058</v>
          </cell>
          <cell r="C24" t="str">
            <v>Компьютерная томография позвоночника (один отдел)</v>
          </cell>
          <cell r="D24">
            <v>36</v>
          </cell>
          <cell r="E24">
            <v>18.23</v>
          </cell>
          <cell r="F24">
            <v>193.43</v>
          </cell>
          <cell r="G24">
            <v>656.28</v>
          </cell>
          <cell r="H24">
            <v>849.71</v>
          </cell>
        </row>
        <row r="25">
          <cell r="B25" t="str">
            <v>A06.08.007</v>
          </cell>
          <cell r="C25" t="str">
            <v>Компьютерная томография придаточных пазух носа, гортани</v>
          </cell>
          <cell r="D25">
            <v>30</v>
          </cell>
          <cell r="E25">
            <v>18.23</v>
          </cell>
          <cell r="F25">
            <v>193.43</v>
          </cell>
          <cell r="G25">
            <v>546.9</v>
          </cell>
          <cell r="H25">
            <v>740.32999999999993</v>
          </cell>
        </row>
        <row r="26">
          <cell r="B26" t="str">
            <v>A06.09.005</v>
          </cell>
          <cell r="C26" t="str">
            <v>Компьютерная томография органов грудной полости</v>
          </cell>
          <cell r="D26">
            <v>45</v>
          </cell>
          <cell r="E26">
            <v>18.23</v>
          </cell>
          <cell r="F26">
            <v>193.43</v>
          </cell>
          <cell r="G26">
            <v>820.35</v>
          </cell>
          <cell r="H26">
            <v>1013.78</v>
          </cell>
        </row>
        <row r="27">
          <cell r="B27" t="str">
            <v>A06.09.005.002</v>
          </cell>
          <cell r="C27" t="str">
            <v>Компьютерная томография органов грудной полости с внутривенным болюсным контрастированием</v>
          </cell>
          <cell r="D27">
            <v>85</v>
          </cell>
          <cell r="E27">
            <v>18.23</v>
          </cell>
          <cell r="F27">
            <v>3322.62</v>
          </cell>
          <cell r="G27">
            <v>1549.55</v>
          </cell>
          <cell r="H27">
            <v>4872.17</v>
          </cell>
        </row>
        <row r="28">
          <cell r="B28" t="str">
            <v>A06.10.009.001</v>
          </cell>
          <cell r="C28" t="str">
            <v>Компьютерная томография сердца с контрастированием</v>
          </cell>
          <cell r="D28">
            <v>40</v>
          </cell>
          <cell r="E28">
            <v>18.23</v>
          </cell>
          <cell r="F28">
            <v>3322.62</v>
          </cell>
          <cell r="G28">
            <v>729.2</v>
          </cell>
          <cell r="H28">
            <v>4051.8199999999997</v>
          </cell>
        </row>
        <row r="29">
          <cell r="B29" t="str">
            <v>A06.12.001.002</v>
          </cell>
          <cell r="C29" t="str">
            <v>Компьютерно-томографическая ангиография брюшной аорты</v>
          </cell>
          <cell r="D29">
            <v>70</v>
          </cell>
          <cell r="E29">
            <v>18.23</v>
          </cell>
          <cell r="F29">
            <v>193.43</v>
          </cell>
          <cell r="G29">
            <v>1276.1000000000001</v>
          </cell>
          <cell r="H29">
            <v>1469.5300000000002</v>
          </cell>
        </row>
        <row r="30">
          <cell r="B30" t="str">
            <v>A06.12.050</v>
          </cell>
          <cell r="C30" t="str">
            <v>Компьютерно-томографическая ангиография одной анатомической области</v>
          </cell>
          <cell r="D30">
            <v>70</v>
          </cell>
          <cell r="E30">
            <v>18.23</v>
          </cell>
          <cell r="F30">
            <v>193.43</v>
          </cell>
          <cell r="G30">
            <v>1276.1000000000001</v>
          </cell>
          <cell r="H30">
            <v>1469.5300000000002</v>
          </cell>
        </row>
        <row r="31">
          <cell r="B31" t="str">
            <v>A06.25.003</v>
          </cell>
          <cell r="C31" t="str">
            <v>Компьютерная томография височной кости</v>
          </cell>
          <cell r="D31">
            <v>30</v>
          </cell>
          <cell r="E31">
            <v>18.23</v>
          </cell>
          <cell r="F31">
            <v>193.43</v>
          </cell>
          <cell r="G31">
            <v>546.9</v>
          </cell>
          <cell r="H31">
            <v>740.32999999999993</v>
          </cell>
        </row>
        <row r="32">
          <cell r="B32" t="str">
            <v>A06.30.005</v>
          </cell>
          <cell r="C32" t="str">
            <v>Компьютерная томография органов брюшной полости</v>
          </cell>
          <cell r="D32">
            <v>45</v>
          </cell>
          <cell r="E32">
            <v>18.23</v>
          </cell>
          <cell r="F32">
            <v>193.43</v>
          </cell>
          <cell r="G32">
            <v>820.35</v>
          </cell>
          <cell r="H32">
            <v>1013.78</v>
          </cell>
        </row>
        <row r="33">
          <cell r="B33" t="str">
            <v>A06.30.005.004</v>
          </cell>
          <cell r="C33" t="str">
            <v>Спиральная компьютерная томография органов брюшной полости с внутривенным болюсным контрастированием, мультипланарной и трехмерной реконструкцией</v>
          </cell>
          <cell r="D33">
            <v>55</v>
          </cell>
          <cell r="E33">
            <v>18.23</v>
          </cell>
          <cell r="F33">
            <v>3322.62</v>
          </cell>
          <cell r="G33">
            <v>1002.65</v>
          </cell>
          <cell r="H33">
            <v>4325.2699999999995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13.363566584033226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A04.12.005</v>
          </cell>
          <cell r="C35" t="str">
            <v xml:space="preserve">Дуплексное сканирование сосудов (артерий и вен) верхних конечностей </v>
          </cell>
          <cell r="D35">
            <v>60</v>
          </cell>
          <cell r="E35">
            <v>13.36</v>
          </cell>
          <cell r="F35">
            <v>21.8</v>
          </cell>
          <cell r="G35">
            <v>801.59999999999991</v>
          </cell>
          <cell r="H35">
            <v>823.39999999999986</v>
          </cell>
        </row>
        <row r="36">
          <cell r="B36" t="str">
            <v>A04.12.006</v>
          </cell>
          <cell r="C36" t="str">
            <v>Дуплексное сканирование сосудов (артерий и вен) нижних конечностей</v>
          </cell>
          <cell r="D36">
            <v>60</v>
          </cell>
          <cell r="E36">
            <v>13.36</v>
          </cell>
          <cell r="F36">
            <v>26.42</v>
          </cell>
          <cell r="G36">
            <v>801.59999999999991</v>
          </cell>
          <cell r="H36">
            <v>828.01999999999987</v>
          </cell>
        </row>
      </sheetData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_ОСН_1"/>
      <sheetName val="медикаменты на услугу_2"/>
      <sheetName val="медикаменты на отделение_2.1"/>
      <sheetName val="Прочие материальные запасы_3"/>
      <sheetName val="амортизация_прямые затраты_4"/>
      <sheetName val="Мягкий инвентарь прямые расходы"/>
      <sheetName val="ФОТ_6"/>
      <sheetName val="Мягкий накладные расходы"/>
      <sheetName val="связь_трансп_услуги_7"/>
      <sheetName val="ком_услуги_8"/>
      <sheetName val="недвиж_имущ_9"/>
      <sheetName val="движ_имущ_10"/>
      <sheetName val="амортизац_накладные расходы_11"/>
      <sheetName val="прочие_расх_12"/>
      <sheetName val="распределение_13"/>
      <sheetName val="ГФРВ_14"/>
      <sheetName val=" себест минуты рабочего врем_15"/>
      <sheetName val="Расчет тарифов_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">
          <cell r="B5" t="str">
            <v>A06.01.001</v>
          </cell>
          <cell r="C5" t="str">
            <v>Компьютерная томография мягких тканей</v>
          </cell>
          <cell r="D5">
            <v>40</v>
          </cell>
          <cell r="E5">
            <v>41.39</v>
          </cell>
          <cell r="F5">
            <v>313.68</v>
          </cell>
          <cell r="G5">
            <v>1655.6</v>
          </cell>
          <cell r="H5">
            <v>1969.28</v>
          </cell>
        </row>
        <row r="6">
          <cell r="B6" t="str">
            <v>A06.23.004</v>
          </cell>
          <cell r="C6" t="str">
            <v>Компьютерная томография головного мозга</v>
          </cell>
          <cell r="D6">
            <v>40</v>
          </cell>
          <cell r="E6">
            <v>41.39</v>
          </cell>
          <cell r="F6">
            <v>313.68</v>
          </cell>
          <cell r="G6">
            <v>1655.6</v>
          </cell>
          <cell r="H6">
            <v>1969.28</v>
          </cell>
        </row>
        <row r="7">
          <cell r="B7" t="str">
            <v>A06.03.058</v>
          </cell>
          <cell r="C7" t="str">
            <v>Компьютерная томография позвоночника (один отдел)</v>
          </cell>
          <cell r="D7">
            <v>40</v>
          </cell>
          <cell r="E7">
            <v>41.39</v>
          </cell>
          <cell r="F7">
            <v>313.68</v>
          </cell>
          <cell r="G7">
            <v>1655.6</v>
          </cell>
          <cell r="H7">
            <v>1969.28</v>
          </cell>
        </row>
        <row r="8">
          <cell r="B8" t="str">
            <v>A06.08.007</v>
          </cell>
          <cell r="C8" t="str">
            <v>Компьютерная томография придаточных пазух носа, гортани</v>
          </cell>
          <cell r="D8">
            <v>40</v>
          </cell>
          <cell r="E8">
            <v>41.39</v>
          </cell>
          <cell r="F8">
            <v>313.68</v>
          </cell>
          <cell r="G8">
            <v>1655.6</v>
          </cell>
          <cell r="H8">
            <v>1969.28</v>
          </cell>
        </row>
        <row r="9">
          <cell r="B9" t="str">
            <v>A06.08.007.001</v>
          </cell>
          <cell r="C9" t="str">
            <v>Спиральная компьютерная томография гортани</v>
          </cell>
          <cell r="D9">
            <v>40</v>
          </cell>
          <cell r="E9">
            <v>41.39</v>
          </cell>
          <cell r="F9">
            <v>313.68</v>
          </cell>
          <cell r="G9">
            <v>1655.6</v>
          </cell>
          <cell r="H9">
            <v>1969.28</v>
          </cell>
        </row>
        <row r="10">
          <cell r="B10" t="str">
            <v>A06.08.009</v>
          </cell>
          <cell r="C10" t="str">
            <v>Компьютерная томография верхних дыхательных путей и шеи</v>
          </cell>
          <cell r="D10">
            <v>40</v>
          </cell>
          <cell r="E10">
            <v>41.39</v>
          </cell>
          <cell r="F10">
            <v>313.68</v>
          </cell>
          <cell r="G10">
            <v>1655.6</v>
          </cell>
          <cell r="H10">
            <v>1969.28</v>
          </cell>
        </row>
        <row r="11">
          <cell r="B11" t="str">
            <v>A06.09.005</v>
          </cell>
          <cell r="C11" t="str">
            <v>Компьютерная томография органов грудной полости</v>
          </cell>
          <cell r="D11">
            <v>40</v>
          </cell>
          <cell r="E11">
            <v>41.39</v>
          </cell>
          <cell r="F11">
            <v>313.68</v>
          </cell>
          <cell r="G11">
            <v>1655.6</v>
          </cell>
          <cell r="H11">
            <v>1969.28</v>
          </cell>
        </row>
        <row r="12">
          <cell r="B12" t="str">
            <v>A06.20.002.001</v>
          </cell>
          <cell r="C12" t="str">
            <v>Спиральная компьютерная томография органов малого таза у женщин</v>
          </cell>
          <cell r="D12">
            <v>40</v>
          </cell>
          <cell r="E12">
            <v>41.39</v>
          </cell>
          <cell r="F12">
            <v>313.68</v>
          </cell>
          <cell r="G12">
            <v>1655.6</v>
          </cell>
          <cell r="H12">
            <v>1969.28</v>
          </cell>
        </row>
        <row r="13">
          <cell r="B13" t="str">
            <v>A06.28.009</v>
          </cell>
          <cell r="C13" t="str">
            <v>Компьютерная томография почек</v>
          </cell>
          <cell r="D13">
            <v>40</v>
          </cell>
          <cell r="E13">
            <v>41.39</v>
          </cell>
          <cell r="F13">
            <v>313.68</v>
          </cell>
          <cell r="G13">
            <v>1655.6</v>
          </cell>
          <cell r="H13">
            <v>1969.28</v>
          </cell>
        </row>
        <row r="14">
          <cell r="B14" t="str">
            <v>A06.30.005</v>
          </cell>
          <cell r="C14" t="str">
            <v xml:space="preserve">Компьютерная томография органов брюшной полости </v>
          </cell>
          <cell r="D14">
            <v>40</v>
          </cell>
          <cell r="E14">
            <v>41.39</v>
          </cell>
          <cell r="F14">
            <v>313.68</v>
          </cell>
          <cell r="G14">
            <v>1655.6</v>
          </cell>
          <cell r="H14">
            <v>1969.28</v>
          </cell>
        </row>
        <row r="15">
          <cell r="B15" t="str">
            <v>A06.04.017</v>
          </cell>
          <cell r="C15" t="str">
            <v>Компьютерная томография сустава</v>
          </cell>
          <cell r="D15">
            <v>40</v>
          </cell>
          <cell r="E15">
            <v>41.39</v>
          </cell>
          <cell r="F15">
            <v>313.68</v>
          </cell>
          <cell r="G15">
            <v>1655.6</v>
          </cell>
          <cell r="H15">
            <v>1969.28</v>
          </cell>
        </row>
        <row r="16">
          <cell r="B16" t="str">
            <v>A06.20.002</v>
          </cell>
          <cell r="C16" t="str">
            <v>Компьютерная томография органов малого таза у женщин</v>
          </cell>
          <cell r="D16">
            <v>40</v>
          </cell>
          <cell r="E16">
            <v>41.39</v>
          </cell>
          <cell r="F16">
            <v>313.68</v>
          </cell>
          <cell r="G16">
            <v>1655.6</v>
          </cell>
          <cell r="H16">
            <v>1969.28</v>
          </cell>
        </row>
        <row r="17">
          <cell r="B17" t="str">
            <v>A06.26.006</v>
          </cell>
          <cell r="C17" t="str">
            <v>Компьютерная томография глазницы</v>
          </cell>
          <cell r="D17">
            <v>40</v>
          </cell>
          <cell r="E17">
            <v>41.39</v>
          </cell>
          <cell r="F17">
            <v>313.68</v>
          </cell>
          <cell r="G17">
            <v>1655.6</v>
          </cell>
          <cell r="H17">
            <v>1969.28</v>
          </cell>
        </row>
        <row r="18">
          <cell r="B18" t="str">
            <v>A06.12.001.001</v>
          </cell>
          <cell r="C18" t="str">
            <v>Компьютерно-томографическая ангиография грудной аорты</v>
          </cell>
          <cell r="D18">
            <v>40</v>
          </cell>
          <cell r="E18">
            <v>41.39</v>
          </cell>
          <cell r="F18">
            <v>313.68</v>
          </cell>
          <cell r="G18">
            <v>1655.6</v>
          </cell>
          <cell r="H18">
            <v>1969.28</v>
          </cell>
        </row>
        <row r="19">
          <cell r="B19" t="str">
            <v>A06.12.001.002</v>
          </cell>
          <cell r="C19" t="str">
            <v>Компьютерно-томографическая ангиография брюшной аорты</v>
          </cell>
          <cell r="D19">
            <v>40</v>
          </cell>
          <cell r="E19">
            <v>41.39</v>
          </cell>
          <cell r="F19">
            <v>313.68</v>
          </cell>
          <cell r="G19">
            <v>1655.6</v>
          </cell>
          <cell r="H19">
            <v>1969.28</v>
          </cell>
        </row>
        <row r="20">
          <cell r="B20" t="str">
            <v>A06.12.050</v>
          </cell>
          <cell r="C20" t="str">
            <v>Компьютерно-томографическая ангиография одной анатомической области</v>
          </cell>
          <cell r="D20">
            <v>40</v>
          </cell>
          <cell r="E20">
            <v>41.39</v>
          </cell>
          <cell r="F20">
            <v>313.68</v>
          </cell>
          <cell r="G20">
            <v>1655.6</v>
          </cell>
          <cell r="H20">
            <v>1969.28</v>
          </cell>
        </row>
        <row r="21">
          <cell r="B21" t="str">
            <v>A06.25.003</v>
          </cell>
          <cell r="C21" t="str">
            <v>Компьютерная томография височной кости</v>
          </cell>
          <cell r="D21">
            <v>40</v>
          </cell>
          <cell r="E21">
            <v>41.39</v>
          </cell>
          <cell r="F21">
            <v>313.68</v>
          </cell>
          <cell r="G21">
            <v>1655.6</v>
          </cell>
          <cell r="H21">
            <v>1969.28</v>
          </cell>
        </row>
        <row r="22">
          <cell r="B22" t="str">
            <v>A06.28.009.002</v>
          </cell>
          <cell r="C22" t="str">
            <v>Спиральная компьютерная томография почек и надпочечников</v>
          </cell>
          <cell r="D22">
            <v>40</v>
          </cell>
          <cell r="E22">
            <v>41.39</v>
          </cell>
          <cell r="F22">
            <v>313.68</v>
          </cell>
          <cell r="G22">
            <v>1655.6</v>
          </cell>
          <cell r="H22">
            <v>1969.28</v>
          </cell>
        </row>
        <row r="23">
          <cell r="B23" t="str">
            <v>A06.22.002</v>
          </cell>
          <cell r="C23" t="str">
            <v>Компьютерная томография надпочечников</v>
          </cell>
          <cell r="D23">
            <v>40</v>
          </cell>
          <cell r="E23">
            <v>41.39</v>
          </cell>
          <cell r="F23">
            <v>313.68</v>
          </cell>
          <cell r="G23">
            <v>1655.6</v>
          </cell>
          <cell r="H23">
            <v>1969.28</v>
          </cell>
        </row>
        <row r="24">
          <cell r="B24" t="str">
            <v>A06.03.002.005</v>
          </cell>
          <cell r="C24" t="str">
            <v>Компьютерная томография лицевого отдела черепа с внутривенным болюсным контрастированием</v>
          </cell>
          <cell r="D24">
            <v>60</v>
          </cell>
          <cell r="E24">
            <v>41.39</v>
          </cell>
          <cell r="F24">
            <v>3761.51</v>
          </cell>
          <cell r="G24">
            <v>2483.4</v>
          </cell>
          <cell r="H24">
            <v>6244.91</v>
          </cell>
        </row>
        <row r="25">
          <cell r="B25" t="str">
            <v>A06.08.009.002</v>
          </cell>
          <cell r="C25" t="str">
            <v>Компьютерная томография шеи с внутривенным болюсным контрастированием</v>
          </cell>
          <cell r="D25">
            <v>60</v>
          </cell>
          <cell r="E25">
            <v>41.39</v>
          </cell>
          <cell r="F25">
            <v>3761.51</v>
          </cell>
          <cell r="G25">
            <v>2483.4</v>
          </cell>
          <cell r="H25">
            <v>6244.91</v>
          </cell>
        </row>
        <row r="26">
          <cell r="B26" t="str">
            <v>A06.08.007.002</v>
          </cell>
          <cell r="C26" t="str">
            <v>Компьютерная томография гортани с внутривенным болюсным контрастированием</v>
          </cell>
          <cell r="D26">
            <v>60</v>
          </cell>
          <cell r="E26">
            <v>41.39</v>
          </cell>
          <cell r="F26">
            <v>3761.51</v>
          </cell>
          <cell r="G26">
            <v>2483.4</v>
          </cell>
          <cell r="H26">
            <v>6244.91</v>
          </cell>
        </row>
        <row r="27">
          <cell r="B27" t="str">
            <v>A06.03.036.002</v>
          </cell>
          <cell r="C27" t="str">
            <v>Компьютерная томография нижней конечности с внутривенным болюсным контрастированием</v>
          </cell>
          <cell r="D27">
            <v>60</v>
          </cell>
          <cell r="E27">
            <v>41.39</v>
          </cell>
          <cell r="F27">
            <v>3761.51</v>
          </cell>
          <cell r="G27">
            <v>2483.4</v>
          </cell>
          <cell r="H27">
            <v>6244.91</v>
          </cell>
        </row>
        <row r="28">
          <cell r="B28" t="str">
            <v>A06.23.004.002</v>
          </cell>
          <cell r="C28" t="str">
            <v>Компьютерная томография мягких тканей головы контрастированием</v>
          </cell>
          <cell r="D28">
            <v>60</v>
          </cell>
          <cell r="E28">
            <v>41.39</v>
          </cell>
          <cell r="F28">
            <v>3761.51</v>
          </cell>
          <cell r="G28">
            <v>2483.4</v>
          </cell>
          <cell r="H28">
            <v>6244.91</v>
          </cell>
        </row>
        <row r="29">
          <cell r="B29" t="str">
            <v>A06.09.005.002</v>
          </cell>
          <cell r="C29" t="str">
            <v>Компьютерная томография органов грудной полости с внутривенным болюсным контрастированием</v>
          </cell>
          <cell r="D29">
            <v>60</v>
          </cell>
          <cell r="E29">
            <v>41.39</v>
          </cell>
          <cell r="F29">
            <v>3761.51</v>
          </cell>
          <cell r="G29">
            <v>2483.4</v>
          </cell>
          <cell r="H29">
            <v>6244.91</v>
          </cell>
        </row>
        <row r="30">
          <cell r="B30" t="str">
            <v>A06.30.005.004</v>
          </cell>
          <cell r="C30" t="str">
            <v>Спиральная компьютерная томография  органов брюшной полости с внутривенным болюсным контрастированием, мультипланарной и трехмерной реконструкций</v>
          </cell>
          <cell r="D30">
            <v>60</v>
          </cell>
          <cell r="E30">
            <v>41.39</v>
          </cell>
          <cell r="F30">
            <v>3761.51</v>
          </cell>
          <cell r="G30">
            <v>2483.4</v>
          </cell>
          <cell r="H30">
            <v>6244.91</v>
          </cell>
        </row>
        <row r="31">
          <cell r="B31" t="str">
            <v>A06.28.009.001</v>
          </cell>
          <cell r="C31" t="str">
            <v>Компьютерная томография почек и верхних мочевыводящих путей с болюсным контрастированием - 10мЗв</v>
          </cell>
          <cell r="D31">
            <v>60</v>
          </cell>
          <cell r="E31">
            <v>41.39</v>
          </cell>
          <cell r="F31">
            <v>3761.51</v>
          </cell>
          <cell r="G31">
            <v>2483.4</v>
          </cell>
          <cell r="H31">
            <v>6244.91</v>
          </cell>
        </row>
        <row r="32">
          <cell r="B32" t="str">
            <v>A06.30.005.003</v>
          </cell>
          <cell r="C32" t="str">
            <v>Компьютерная томография органов брюшной полости с внутривенным болюсным контрастированием</v>
          </cell>
          <cell r="D32">
            <v>60</v>
          </cell>
          <cell r="E32">
            <v>41.39</v>
          </cell>
          <cell r="F32">
            <v>3761.51</v>
          </cell>
          <cell r="G32">
            <v>2483.4</v>
          </cell>
          <cell r="H32">
            <v>6244.91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B34" t="str">
            <v>A05.04.001</v>
          </cell>
          <cell r="C34" t="str">
            <v>Магнитно-резонансная томография суставов (один сустав)</v>
          </cell>
          <cell r="D34">
            <v>45</v>
          </cell>
          <cell r="E34">
            <v>33.67</v>
          </cell>
          <cell r="F34">
            <v>192.99</v>
          </cell>
          <cell r="G34">
            <v>1515.15</v>
          </cell>
          <cell r="H34">
            <v>1708.14</v>
          </cell>
        </row>
        <row r="35">
          <cell r="B35" t="str">
            <v>A05.01.002</v>
          </cell>
          <cell r="C35" t="str">
            <v>Магнитно-резонансная томография мягких тканей</v>
          </cell>
          <cell r="D35">
            <v>45</v>
          </cell>
          <cell r="E35">
            <v>33.67</v>
          </cell>
          <cell r="F35">
            <v>192.99</v>
          </cell>
          <cell r="G35">
            <v>1515.15</v>
          </cell>
          <cell r="H35">
            <v>1708.14</v>
          </cell>
        </row>
        <row r="36">
          <cell r="B36" t="str">
            <v>A05.03.001</v>
          </cell>
          <cell r="C36" t="str">
            <v>Магнитно-резонансная томография костной ткани  (одна область)</v>
          </cell>
          <cell r="D36">
            <v>45</v>
          </cell>
          <cell r="E36">
            <v>33.67</v>
          </cell>
          <cell r="F36">
            <v>192.99</v>
          </cell>
          <cell r="G36">
            <v>1515.15</v>
          </cell>
          <cell r="H36">
            <v>1708.14</v>
          </cell>
        </row>
        <row r="37">
          <cell r="B37" t="str">
            <v>A05.03.002</v>
          </cell>
          <cell r="C37" t="str">
            <v>Магнитно-резонансная томография позвоночника (один отдел)</v>
          </cell>
          <cell r="D37">
            <v>45</v>
          </cell>
          <cell r="E37">
            <v>33.67</v>
          </cell>
          <cell r="F37">
            <v>192.99</v>
          </cell>
          <cell r="G37">
            <v>1515.15</v>
          </cell>
          <cell r="H37">
            <v>1708.14</v>
          </cell>
        </row>
        <row r="38">
          <cell r="B38" t="str">
            <v>A05.30.005</v>
          </cell>
          <cell r="C38" t="str">
            <v>Магнитно-резонансная томография брюшной полости</v>
          </cell>
          <cell r="D38">
            <v>45</v>
          </cell>
          <cell r="E38">
            <v>33.67</v>
          </cell>
          <cell r="F38">
            <v>192.99</v>
          </cell>
          <cell r="G38">
            <v>1515.15</v>
          </cell>
          <cell r="H38">
            <v>1708.14</v>
          </cell>
        </row>
        <row r="39">
          <cell r="B39" t="str">
            <v>A05.23.009.012</v>
          </cell>
          <cell r="C39" t="str">
            <v>Магнитно-резонансная перфузия спинного мозга (один отдел)</v>
          </cell>
          <cell r="D39">
            <v>45</v>
          </cell>
          <cell r="E39">
            <v>33.67</v>
          </cell>
          <cell r="F39">
            <v>192.99</v>
          </cell>
          <cell r="G39">
            <v>1515.15</v>
          </cell>
          <cell r="H39">
            <v>1708.14</v>
          </cell>
        </row>
        <row r="40">
          <cell r="B40" t="str">
            <v>A05.11.001</v>
          </cell>
          <cell r="C40" t="str">
            <v>Магнитно-резонансная томография средостения</v>
          </cell>
          <cell r="D40">
            <v>45</v>
          </cell>
          <cell r="E40">
            <v>33.67</v>
          </cell>
          <cell r="F40">
            <v>192.99</v>
          </cell>
          <cell r="G40">
            <v>1515.15</v>
          </cell>
          <cell r="H40">
            <v>1708.14</v>
          </cell>
        </row>
        <row r="41">
          <cell r="B41" t="str">
            <v>A05.12.004</v>
          </cell>
          <cell r="C41" t="str">
            <v>Магнитно-резонансная артериография (одна область)</v>
          </cell>
          <cell r="D41">
            <v>45</v>
          </cell>
          <cell r="E41">
            <v>33.67</v>
          </cell>
          <cell r="F41">
            <v>192.99</v>
          </cell>
          <cell r="G41">
            <v>1515.15</v>
          </cell>
          <cell r="H41">
            <v>1708.14</v>
          </cell>
        </row>
        <row r="42">
          <cell r="B42" t="str">
            <v>A05.02.002</v>
          </cell>
          <cell r="C42" t="str">
            <v>Магнитно-резонансная томография мышечной системы</v>
          </cell>
          <cell r="D42">
            <v>45</v>
          </cell>
          <cell r="E42">
            <v>33.67</v>
          </cell>
          <cell r="F42">
            <v>192.99</v>
          </cell>
          <cell r="G42">
            <v>1515.15</v>
          </cell>
          <cell r="H42">
            <v>1708.14</v>
          </cell>
        </row>
        <row r="43">
          <cell r="B43" t="str">
            <v>A05.12.005</v>
          </cell>
          <cell r="C43" t="str">
            <v>Магнитно-резонансная венография (одна область)</v>
          </cell>
          <cell r="D43">
            <v>45</v>
          </cell>
          <cell r="E43">
            <v>33.67</v>
          </cell>
          <cell r="F43">
            <v>192.99</v>
          </cell>
          <cell r="G43">
            <v>1515.15</v>
          </cell>
          <cell r="H43">
            <v>1708.14</v>
          </cell>
        </row>
        <row r="44">
          <cell r="B44" t="str">
            <v>A05.15.001</v>
          </cell>
          <cell r="C44" t="str">
            <v>Магнитно-резонансная томография поджелудочной железы</v>
          </cell>
          <cell r="D44">
            <v>45</v>
          </cell>
          <cell r="E44">
            <v>33.67</v>
          </cell>
          <cell r="F44">
            <v>192.99</v>
          </cell>
          <cell r="G44">
            <v>1515.15</v>
          </cell>
          <cell r="H44">
            <v>1708.14</v>
          </cell>
        </row>
        <row r="45">
          <cell r="B45" t="str">
            <v>A05.23.009.014</v>
          </cell>
          <cell r="C45" t="str">
            <v>Магнитно-резонансная ликворография спинного мозга (один отдел)</v>
          </cell>
          <cell r="D45">
            <v>45</v>
          </cell>
          <cell r="E45">
            <v>33.67</v>
          </cell>
          <cell r="F45">
            <v>192.99</v>
          </cell>
          <cell r="G45">
            <v>1515.15</v>
          </cell>
          <cell r="H45">
            <v>1708.14</v>
          </cell>
        </row>
        <row r="46">
          <cell r="B46" t="str">
            <v>A05.30.008.001</v>
          </cell>
          <cell r="C46" t="str">
            <v>Магнитно-резонансная томография шеи с внутривенным контрастированием</v>
          </cell>
          <cell r="D46">
            <v>60</v>
          </cell>
          <cell r="E46">
            <v>33.67</v>
          </cell>
          <cell r="F46">
            <v>3322.99</v>
          </cell>
          <cell r="G46">
            <v>2020.2</v>
          </cell>
          <cell r="H46">
            <v>5343.19</v>
          </cell>
        </row>
        <row r="47">
          <cell r="B47" t="str">
            <v>A05.04.001.001</v>
          </cell>
          <cell r="C47" t="str">
            <v>Магнитно-резонансная томография суставов (один сустав) с контрастированием</v>
          </cell>
          <cell r="D47">
            <v>60</v>
          </cell>
          <cell r="E47">
            <v>33.67</v>
          </cell>
          <cell r="F47">
            <v>3322.99</v>
          </cell>
          <cell r="G47">
            <v>2020.2</v>
          </cell>
          <cell r="H47">
            <v>5343.19</v>
          </cell>
        </row>
        <row r="48">
          <cell r="B48" t="str">
            <v>A05.03.002.001</v>
          </cell>
          <cell r="C48" t="str">
            <v>Магнитно-резонансная томография позвоночника с контрастированием (один отдел)</v>
          </cell>
          <cell r="D48">
            <v>60</v>
          </cell>
          <cell r="E48">
            <v>33.67</v>
          </cell>
          <cell r="F48">
            <v>3322.99</v>
          </cell>
          <cell r="G48">
            <v>2020.2</v>
          </cell>
          <cell r="H48">
            <v>5343.19</v>
          </cell>
        </row>
        <row r="49">
          <cell r="B49" t="str">
            <v>A05.01.002.001</v>
          </cell>
          <cell r="C49" t="str">
            <v>МРТ мягких тканей с контрастированием</v>
          </cell>
          <cell r="D49">
            <v>60</v>
          </cell>
          <cell r="E49">
            <v>33.67</v>
          </cell>
          <cell r="F49">
            <v>3322.99</v>
          </cell>
          <cell r="G49">
            <v>2020.2</v>
          </cell>
          <cell r="H49">
            <v>5343.19</v>
          </cell>
        </row>
        <row r="50">
          <cell r="B50" t="str">
            <v>A05.30.004.001</v>
          </cell>
          <cell r="C50" t="str">
            <v>Магнитно-резонансная томография органов малого таза с внутривенным контрастированием</v>
          </cell>
          <cell r="D50">
            <v>60</v>
          </cell>
          <cell r="E50">
            <v>33.67</v>
          </cell>
          <cell r="F50">
            <v>3322.99</v>
          </cell>
          <cell r="G50">
            <v>2020.2</v>
          </cell>
          <cell r="H50">
            <v>5343.19</v>
          </cell>
        </row>
        <row r="51">
          <cell r="B51" t="str">
            <v>A05.30.005.001</v>
          </cell>
          <cell r="C51" t="str">
            <v>Магнитно-резонансная томография брюшной полости с внутривенным контрастированием</v>
          </cell>
          <cell r="D51">
            <v>60</v>
          </cell>
          <cell r="E51">
            <v>33.67</v>
          </cell>
          <cell r="F51">
            <v>3322.99</v>
          </cell>
          <cell r="G51">
            <v>2020.2</v>
          </cell>
          <cell r="H51">
            <v>5343.19</v>
          </cell>
        </row>
        <row r="52">
          <cell r="B52" t="str">
            <v>A05.23.009.001</v>
          </cell>
          <cell r="C52" t="str">
            <v>Магнитно-резонансная томография головного мозга с контрастированием</v>
          </cell>
          <cell r="D52">
            <v>60</v>
          </cell>
          <cell r="E52">
            <v>33.67</v>
          </cell>
          <cell r="F52">
            <v>3322.99</v>
          </cell>
          <cell r="G52">
            <v>2020.2</v>
          </cell>
          <cell r="H52">
            <v>5343.19</v>
          </cell>
        </row>
        <row r="53">
          <cell r="B53" t="str">
            <v>A05.30.007.001</v>
          </cell>
          <cell r="C53" t="str">
            <v>Магнитно-резонансная томография забрюшинного пространства с внутривенным контрастированием</v>
          </cell>
          <cell r="D53">
            <v>60</v>
          </cell>
          <cell r="E53">
            <v>33.67</v>
          </cell>
          <cell r="F53">
            <v>3322.99</v>
          </cell>
          <cell r="G53">
            <v>2020.2</v>
          </cell>
          <cell r="H53">
            <v>5343.19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_ОСН_1"/>
      <sheetName val="медикаменты на услугу_2"/>
      <sheetName val="медикаменты на отделение_2.1"/>
      <sheetName val="Прочие материальные запасы_3"/>
      <sheetName val="амортизация_прямые затраты_4"/>
      <sheetName val="Мягкий инвентарь прямые расходы"/>
      <sheetName val="ФОТ_6"/>
      <sheetName val="Мягкий накладные расходы"/>
      <sheetName val="связь_трансп_услуги_7"/>
      <sheetName val="ком_услуги_8"/>
      <sheetName val="недвиж_имущ_9"/>
      <sheetName val="движ_имущ_10"/>
      <sheetName val="амортизац_накладные расходы_11 "/>
      <sheetName val="амортизац_накла. расходы руб."/>
      <sheetName val="прочие_расх_12"/>
      <sheetName val="распределение_13"/>
      <sheetName val="ГФРВ_14"/>
      <sheetName val=" себест минуты рабочего врем_15"/>
      <sheetName val="Расчет тарифов_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5">
          <cell r="B5" t="str">
            <v>A06.12.001.002</v>
          </cell>
          <cell r="C5" t="str">
            <v>Компьютерная томография брюшной аорты</v>
          </cell>
          <cell r="D5">
            <v>40</v>
          </cell>
          <cell r="E5">
            <v>23.091258949210129</v>
          </cell>
          <cell r="F5">
            <v>426.90999999999997</v>
          </cell>
          <cell r="G5">
            <v>1350.5603579684052</v>
          </cell>
          <cell r="H5">
            <v>0</v>
          </cell>
        </row>
        <row r="6">
          <cell r="B6" t="str">
            <v>A06.25.003</v>
          </cell>
          <cell r="C6" t="str">
            <v>Компьютерная томография височной кости - 2.0мЗв</v>
          </cell>
          <cell r="D6">
            <v>30</v>
          </cell>
          <cell r="E6">
            <v>23.091258949210129</v>
          </cell>
          <cell r="F6">
            <v>426.90999999999997</v>
          </cell>
          <cell r="G6">
            <v>1119.647768476304</v>
          </cell>
          <cell r="H6">
            <v>0</v>
          </cell>
        </row>
        <row r="7">
          <cell r="B7" t="str">
            <v>A06.23.004</v>
          </cell>
          <cell r="C7" t="str">
            <v>Компьютерная томография головного мозга</v>
          </cell>
          <cell r="D7">
            <v>35</v>
          </cell>
          <cell r="E7">
            <v>23.091258949210129</v>
          </cell>
          <cell r="F7">
            <v>426.90999999999997</v>
          </cell>
          <cell r="G7">
            <v>1235.1040632223544</v>
          </cell>
          <cell r="H7">
            <v>0</v>
          </cell>
        </row>
        <row r="8">
          <cell r="B8" t="str">
            <v>A06.01.001</v>
          </cell>
          <cell r="C8" t="str">
            <v>Компьютерная томография мягких тканей</v>
          </cell>
          <cell r="D8">
            <v>40</v>
          </cell>
          <cell r="E8">
            <v>23.091258949210129</v>
          </cell>
          <cell r="F8">
            <v>426.90999999999997</v>
          </cell>
          <cell r="G8">
            <v>1350.5603579684052</v>
          </cell>
          <cell r="H8">
            <v>0</v>
          </cell>
        </row>
        <row r="9">
          <cell r="B9" t="str">
            <v>A06.30.005</v>
          </cell>
          <cell r="C9" t="str">
            <v xml:space="preserve">Компьютерная томография органов брюшной полости </v>
          </cell>
          <cell r="D9">
            <v>40</v>
          </cell>
          <cell r="E9">
            <v>23.091258949210129</v>
          </cell>
          <cell r="F9">
            <v>426.90999999999997</v>
          </cell>
          <cell r="G9">
            <v>1350.5603579684052</v>
          </cell>
          <cell r="H9">
            <v>0</v>
          </cell>
        </row>
        <row r="10">
          <cell r="B10" t="str">
            <v>A06.09.005</v>
          </cell>
          <cell r="C10" t="str">
            <v>Компьютерная томография органов грудной полости</v>
          </cell>
          <cell r="D10">
            <v>40</v>
          </cell>
          <cell r="E10">
            <v>23.091258949210129</v>
          </cell>
          <cell r="F10">
            <v>426.90999999999997</v>
          </cell>
          <cell r="G10">
            <v>1350.5603579684052</v>
          </cell>
          <cell r="H10">
            <v>0</v>
          </cell>
        </row>
        <row r="11">
          <cell r="B11" t="str">
            <v>A06.03.058</v>
          </cell>
          <cell r="C11" t="str">
            <v>Компьютерная томография позвоночника (один отдел)</v>
          </cell>
          <cell r="D11">
            <v>40</v>
          </cell>
          <cell r="E11">
            <v>23.091258949210129</v>
          </cell>
          <cell r="F11">
            <v>426.90999999999997</v>
          </cell>
          <cell r="G11">
            <v>1350.5603579684052</v>
          </cell>
          <cell r="H11">
            <v>0</v>
          </cell>
        </row>
        <row r="12">
          <cell r="B12" t="str">
            <v>A06.28.009.001</v>
          </cell>
          <cell r="C12" t="str">
            <v>Компьютерная томография почек и верхних мочевыводящих путей с внутривенным болюсным контрастированием</v>
          </cell>
          <cell r="D12">
            <v>60</v>
          </cell>
          <cell r="E12">
            <v>23.091258949210129</v>
          </cell>
          <cell r="F12">
            <v>1953.2999999999997</v>
          </cell>
          <cell r="G12">
            <v>3338.7755369526076</v>
          </cell>
          <cell r="H12">
            <v>0</v>
          </cell>
        </row>
        <row r="13">
          <cell r="B13" t="str">
            <v>A06.28.009</v>
          </cell>
          <cell r="C13" t="str">
            <v>Компьютерная томография почек и надпочечников</v>
          </cell>
          <cell r="D13">
            <v>40</v>
          </cell>
          <cell r="E13">
            <v>23.091258949210129</v>
          </cell>
          <cell r="F13">
            <v>426.90999999999997</v>
          </cell>
          <cell r="G13">
            <v>1350.5603579684052</v>
          </cell>
          <cell r="H13">
            <v>0</v>
          </cell>
        </row>
        <row r="14">
          <cell r="B14" t="str">
            <v>A06.04.017</v>
          </cell>
          <cell r="C14" t="str">
            <v>Компьютерная томография сустава</v>
          </cell>
          <cell r="D14">
            <v>40</v>
          </cell>
          <cell r="E14">
            <v>23.091258949210129</v>
          </cell>
          <cell r="F14">
            <v>426.90999999999997</v>
          </cell>
          <cell r="G14">
            <v>1350.5603579684052</v>
          </cell>
          <cell r="H14">
            <v>0</v>
          </cell>
        </row>
        <row r="15">
          <cell r="B15" t="str">
            <v>A06.03.002.004</v>
          </cell>
          <cell r="C15" t="str">
            <v>Компьютерно-томографическое перфузионное исследование лицевого отдела черепа</v>
          </cell>
          <cell r="D15">
            <v>70</v>
          </cell>
          <cell r="E15">
            <v>23.091258949210129</v>
          </cell>
          <cell r="F15">
            <v>426.90999999999997</v>
          </cell>
          <cell r="G15">
            <v>2043.2981264447089</v>
          </cell>
          <cell r="H15">
            <v>0</v>
          </cell>
        </row>
        <row r="16">
          <cell r="B16" t="str">
            <v>A06.20.002.001</v>
          </cell>
          <cell r="C16" t="str">
            <v>Спиральная компьютерная томография органов малого таза у женщин</v>
          </cell>
          <cell r="D16">
            <v>35</v>
          </cell>
          <cell r="E16">
            <v>23.091258949210129</v>
          </cell>
          <cell r="F16">
            <v>426.90999999999997</v>
          </cell>
          <cell r="G16">
            <v>1235.1040632223544</v>
          </cell>
          <cell r="H16">
            <v>0</v>
          </cell>
        </row>
        <row r="17">
          <cell r="B17" t="str">
            <v>A06.28.009.002</v>
          </cell>
          <cell r="C17" t="str">
            <v>Спиральная компьютерная томография почек и надпочечников</v>
          </cell>
          <cell r="D17">
            <v>35</v>
          </cell>
          <cell r="E17">
            <v>23.091258949210129</v>
          </cell>
          <cell r="F17">
            <v>426.90999999999997</v>
          </cell>
          <cell r="G17">
            <v>1235.1040632223544</v>
          </cell>
          <cell r="H17">
            <v>0</v>
          </cell>
        </row>
        <row r="18">
          <cell r="B18" t="str">
            <v>A06.04.017.001</v>
          </cell>
          <cell r="C18" t="str">
            <v>Спиральная компьютерная томография сустава</v>
          </cell>
          <cell r="D18">
            <v>80</v>
          </cell>
          <cell r="E18">
            <v>23.091258949210129</v>
          </cell>
          <cell r="F18">
            <v>426.90999999999997</v>
          </cell>
          <cell r="G18">
            <v>2274.2107159368102</v>
          </cell>
          <cell r="H18">
            <v>0</v>
          </cell>
        </row>
        <row r="19">
          <cell r="B19" t="str">
            <v>A05.12.004</v>
          </cell>
          <cell r="C19" t="str">
            <v>Магнитно-резонансная артериография (одна область)</v>
          </cell>
          <cell r="D19">
            <v>120</v>
          </cell>
          <cell r="E19">
            <v>23.091258949210129</v>
          </cell>
          <cell r="F19">
            <v>1048.6000000000001</v>
          </cell>
          <cell r="G19">
            <v>3819.5510739052161</v>
          </cell>
          <cell r="H19">
            <v>0</v>
          </cell>
        </row>
        <row r="20">
          <cell r="B20" t="str">
            <v>A05.12.005</v>
          </cell>
          <cell r="C20" t="str">
            <v>Магнитно-резонансная венография (одна область)</v>
          </cell>
          <cell r="D20">
            <v>120</v>
          </cell>
          <cell r="E20">
            <v>23.091258949210129</v>
          </cell>
          <cell r="F20">
            <v>1048.6000000000001</v>
          </cell>
          <cell r="G20">
            <v>3819.5510739052161</v>
          </cell>
          <cell r="H20">
            <v>0</v>
          </cell>
        </row>
        <row r="21">
          <cell r="B21" t="str">
            <v>A05.30.005</v>
          </cell>
          <cell r="C21" t="str">
            <v>Магнитно-резонансная томография брюшной полости</v>
          </cell>
          <cell r="D21">
            <v>120</v>
          </cell>
          <cell r="E21">
            <v>23.091258949210129</v>
          </cell>
          <cell r="F21">
            <v>1048.6000000000001</v>
          </cell>
          <cell r="G21">
            <v>3819.5510739052161</v>
          </cell>
          <cell r="H21">
            <v>0</v>
          </cell>
        </row>
        <row r="22">
          <cell r="B22" t="str">
            <v>A05.23.009.001</v>
          </cell>
          <cell r="C22" t="str">
            <v>Магнитно-резонансная томография головного мозга с контрастированием</v>
          </cell>
          <cell r="D22">
            <v>280</v>
          </cell>
          <cell r="E22">
            <v>23.091258949210129</v>
          </cell>
          <cell r="F22">
            <v>6726.36</v>
          </cell>
          <cell r="G22">
            <v>13191.912505778837</v>
          </cell>
          <cell r="H22">
            <v>0</v>
          </cell>
        </row>
        <row r="23">
          <cell r="B23" t="str">
            <v>A05.02.002</v>
          </cell>
          <cell r="C23" t="str">
            <v>Магнитно-резонансная томография мышечной системы</v>
          </cell>
          <cell r="D23">
            <v>80</v>
          </cell>
          <cell r="E23">
            <v>23.091258949210129</v>
          </cell>
          <cell r="F23">
            <v>1048.6000000000001</v>
          </cell>
          <cell r="G23">
            <v>2895.9007159368102</v>
          </cell>
          <cell r="H23">
            <v>0</v>
          </cell>
        </row>
        <row r="24">
          <cell r="B24" t="str">
            <v>A05.15.001</v>
          </cell>
          <cell r="C24" t="str">
            <v>Магнитно-резонансная томография поджелудочной железы</v>
          </cell>
          <cell r="D24">
            <v>40</v>
          </cell>
          <cell r="E24">
            <v>23.091258949210129</v>
          </cell>
          <cell r="F24">
            <v>1048.6000000000001</v>
          </cell>
          <cell r="G24">
            <v>1972.2503579684053</v>
          </cell>
          <cell r="H24">
            <v>0</v>
          </cell>
        </row>
        <row r="25">
          <cell r="B25" t="str">
            <v>A05.03.002</v>
          </cell>
          <cell r="C25" t="str">
            <v>Магнитно-резонансная томография позвоночника (один отдел)</v>
          </cell>
          <cell r="D25">
            <v>80</v>
          </cell>
          <cell r="E25">
            <v>23.091258949210129</v>
          </cell>
          <cell r="F25">
            <v>1048.6000000000001</v>
          </cell>
          <cell r="G25">
            <v>2895.9007159368102</v>
          </cell>
          <cell r="H25">
            <v>0</v>
          </cell>
        </row>
        <row r="26">
          <cell r="B26" t="str">
            <v>A05.04.001</v>
          </cell>
          <cell r="C26" t="str">
            <v>Магнитно-резонансная томография суставов (один сустав)</v>
          </cell>
          <cell r="D26">
            <v>40</v>
          </cell>
          <cell r="E26">
            <v>23.091258949210129</v>
          </cell>
          <cell r="F26">
            <v>1048.6000000000001</v>
          </cell>
          <cell r="G26">
            <v>1972.2503579684053</v>
          </cell>
          <cell r="H26">
            <v>0</v>
          </cell>
        </row>
        <row r="27">
          <cell r="B27" t="str">
            <v>A04.12.006</v>
          </cell>
          <cell r="C27" t="str">
            <v>Дуплексное сканирование сосудов (артерий и вен) нижних конечностей</v>
          </cell>
          <cell r="D27">
            <v>15</v>
          </cell>
          <cell r="E27">
            <v>14.670179659395671</v>
          </cell>
          <cell r="F27">
            <v>26.37</v>
          </cell>
          <cell r="G27">
            <v>246.42269489093508</v>
          </cell>
          <cell r="H27">
            <v>0</v>
          </cell>
        </row>
        <row r="28">
          <cell r="B28" t="str">
            <v>A03.16.001.001</v>
          </cell>
          <cell r="C28" t="str">
            <v>Эзофагогастродуоденоскопия с электрокоагуляцией кровоточащего сосуда</v>
          </cell>
          <cell r="D28">
            <v>60</v>
          </cell>
          <cell r="E28">
            <v>15.329537312152203</v>
          </cell>
          <cell r="F28">
            <v>206.06000000000003</v>
          </cell>
          <cell r="G28">
            <v>1125.8322387291321</v>
          </cell>
          <cell r="H28">
            <v>0</v>
          </cell>
        </row>
        <row r="29">
          <cell r="B29" t="str">
            <v>A03.18.001.001</v>
          </cell>
          <cell r="C29" t="str">
            <v>Видеоколоноскопия</v>
          </cell>
          <cell r="D29">
            <v>90</v>
          </cell>
          <cell r="E29">
            <v>15.329537312152203</v>
          </cell>
          <cell r="F29">
            <v>201.98999999999998</v>
          </cell>
          <cell r="G29">
            <v>1581.6483580936983</v>
          </cell>
          <cell r="H29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_ОСН_1"/>
      <sheetName val="медикаменты на услугу_2"/>
      <sheetName val="медикаменты на отделение_2.1"/>
      <sheetName val="Прочие материальные запасы_3"/>
      <sheetName val="амортизация_прямые затраты_4"/>
      <sheetName val="Мягкий инвентарь прямые расходы"/>
      <sheetName val="ФОТ_6"/>
      <sheetName val="Мягкий накладные расходы"/>
      <sheetName val="связь_трансп_услуги_7"/>
      <sheetName val="ком_услуги_8"/>
      <sheetName val="недвиж_имущ_9"/>
      <sheetName val="движ_имущ_10"/>
      <sheetName val="амортизац_накладные расходы_11"/>
      <sheetName val="прочие_расх_12"/>
      <sheetName val="распределение_13"/>
      <sheetName val="ГФРВ_14"/>
      <sheetName val=" себест минуты рабочего врем_15"/>
      <sheetName val="Расчет тарифов_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">
          <cell r="B5" t="str">
            <v>A06.01.001</v>
          </cell>
          <cell r="C5" t="str">
            <v>Компьютерная томография мягких тканей - 5.0мЗв</v>
          </cell>
          <cell r="D5">
            <v>45</v>
          </cell>
          <cell r="E5">
            <v>17.530992400170895</v>
          </cell>
          <cell r="F5">
            <v>1200</v>
          </cell>
          <cell r="G5">
            <v>788.89465800769028</v>
          </cell>
          <cell r="H5">
            <v>1988.8946580076904</v>
          </cell>
        </row>
        <row r="6">
          <cell r="B6" t="str">
            <v>A06.03.002</v>
          </cell>
          <cell r="C6" t="str">
            <v>Компьютерная томография головы</v>
          </cell>
          <cell r="D6">
            <v>45</v>
          </cell>
          <cell r="E6">
            <v>17.530992400170895</v>
          </cell>
          <cell r="F6">
            <v>1200</v>
          </cell>
          <cell r="G6">
            <v>788.89465800769028</v>
          </cell>
          <cell r="H6">
            <v>1988.8946580076904</v>
          </cell>
        </row>
        <row r="7">
          <cell r="B7" t="str">
            <v>A06.03.058</v>
          </cell>
          <cell r="C7" t="str">
            <v>Компьютерная томография позвоночника (один отдел)</v>
          </cell>
          <cell r="D7">
            <v>45</v>
          </cell>
          <cell r="E7">
            <v>17.530992400170895</v>
          </cell>
          <cell r="F7">
            <v>1200</v>
          </cell>
          <cell r="G7">
            <v>788.89465800769028</v>
          </cell>
          <cell r="H7">
            <v>1988.8946580076904</v>
          </cell>
        </row>
        <row r="8">
          <cell r="B8" t="str">
            <v>A06.04.017</v>
          </cell>
          <cell r="C8" t="str">
            <v>Компьютерная томография сустава</v>
          </cell>
          <cell r="D8">
            <v>45</v>
          </cell>
          <cell r="E8">
            <v>17.530992400170895</v>
          </cell>
          <cell r="F8">
            <v>1200</v>
          </cell>
          <cell r="G8">
            <v>788.89465800769028</v>
          </cell>
          <cell r="H8">
            <v>1988.8946580076904</v>
          </cell>
        </row>
        <row r="9">
          <cell r="B9" t="str">
            <v>A06.08.007</v>
          </cell>
          <cell r="C9" t="str">
            <v>Компьютерная томография придаточных пазух носа, гортани</v>
          </cell>
          <cell r="D9">
            <v>45</v>
          </cell>
          <cell r="E9">
            <v>17.530992400170895</v>
          </cell>
          <cell r="F9">
            <v>1200</v>
          </cell>
          <cell r="G9">
            <v>788.89465800769028</v>
          </cell>
          <cell r="H9">
            <v>1988.8946580076904</v>
          </cell>
        </row>
        <row r="10">
          <cell r="B10" t="str">
            <v>A06.08.009</v>
          </cell>
          <cell r="C10" t="str">
            <v xml:space="preserve">Компьютерная томография верхних дыхательных путей и шеи </v>
          </cell>
          <cell r="D10">
            <v>45</v>
          </cell>
          <cell r="E10">
            <v>17.530992400170895</v>
          </cell>
          <cell r="F10">
            <v>1200</v>
          </cell>
          <cell r="G10">
            <v>788.89465800769028</v>
          </cell>
          <cell r="H10">
            <v>1988.8946580076904</v>
          </cell>
        </row>
        <row r="11">
          <cell r="B11" t="str">
            <v>A06.09.005</v>
          </cell>
          <cell r="C11" t="str">
            <v>Компьютерная томография органов грудной полости</v>
          </cell>
          <cell r="D11">
            <v>45</v>
          </cell>
          <cell r="E11">
            <v>17.530992400170895</v>
          </cell>
          <cell r="F11">
            <v>3760</v>
          </cell>
          <cell r="G11">
            <v>788.89465800769028</v>
          </cell>
          <cell r="H11">
            <v>4548.8946580076899</v>
          </cell>
        </row>
        <row r="12">
          <cell r="B12" t="str">
            <v>A06.12.050</v>
          </cell>
          <cell r="C12" t="str">
            <v>Компьютерно-томографическая ангиография одной анатомической области</v>
          </cell>
          <cell r="D12">
            <v>60</v>
          </cell>
          <cell r="E12">
            <v>17.530992400170895</v>
          </cell>
          <cell r="F12">
            <v>3761.25</v>
          </cell>
          <cell r="G12">
            <v>1051.8595440102538</v>
          </cell>
          <cell r="H12">
            <v>4813.1095440102536</v>
          </cell>
        </row>
        <row r="13">
          <cell r="B13" t="str">
            <v>A06.20.002</v>
          </cell>
          <cell r="C13" t="str">
            <v>Компьютерная томография органов малого таза у женщин</v>
          </cell>
          <cell r="D13">
            <v>60</v>
          </cell>
          <cell r="E13">
            <v>17.530992400170895</v>
          </cell>
          <cell r="F13">
            <v>1200</v>
          </cell>
          <cell r="G13">
            <v>1051.8595440102538</v>
          </cell>
          <cell r="H13">
            <v>2251.8595440102536</v>
          </cell>
        </row>
        <row r="14">
          <cell r="B14" t="str">
            <v>A06.21.003.002</v>
          </cell>
          <cell r="C14" t="str">
            <v>Спиральная компьютерная томография органов таза у мужчин с внутривенным болюсным контрастированием</v>
          </cell>
          <cell r="D14">
            <v>60</v>
          </cell>
          <cell r="E14">
            <v>17.530992400170895</v>
          </cell>
          <cell r="F14">
            <v>3760</v>
          </cell>
          <cell r="G14">
            <v>1051.8595440102538</v>
          </cell>
          <cell r="H14">
            <v>4811.8595440102536</v>
          </cell>
        </row>
        <row r="15">
          <cell r="B15" t="str">
            <v>A06.23.004</v>
          </cell>
          <cell r="C15" t="str">
            <v>Компьютерная томография головного мозга</v>
          </cell>
          <cell r="D15">
            <v>45</v>
          </cell>
          <cell r="E15">
            <v>17.530992400170895</v>
          </cell>
          <cell r="F15">
            <v>1200</v>
          </cell>
          <cell r="G15">
            <v>788.89465800769028</v>
          </cell>
          <cell r="H15">
            <v>1988.8946580076904</v>
          </cell>
        </row>
        <row r="16">
          <cell r="B16" t="str">
            <v>A06.25.003</v>
          </cell>
          <cell r="C16" t="str">
            <v xml:space="preserve">Компьютерная томография височной кости </v>
          </cell>
          <cell r="D16">
            <v>45</v>
          </cell>
          <cell r="E16">
            <v>17.530992400170895</v>
          </cell>
          <cell r="F16">
            <v>1200</v>
          </cell>
          <cell r="G16">
            <v>788.89465800769028</v>
          </cell>
          <cell r="H16">
            <v>1988.8946580076904</v>
          </cell>
        </row>
        <row r="17">
          <cell r="B17" t="str">
            <v>A06.26.006</v>
          </cell>
          <cell r="C17" t="str">
            <v xml:space="preserve">Компьютерная томография глазницы </v>
          </cell>
          <cell r="D17">
            <v>45</v>
          </cell>
          <cell r="E17">
            <v>17.530992400170895</v>
          </cell>
          <cell r="F17">
            <v>1200</v>
          </cell>
          <cell r="G17">
            <v>788.89465800769028</v>
          </cell>
          <cell r="H17">
            <v>1988.8946580076904</v>
          </cell>
        </row>
        <row r="18">
          <cell r="B18" t="str">
            <v>A06.28.009.001</v>
          </cell>
          <cell r="C18" t="str">
            <v>Компьютерная томография почек и верхних мочевыводящих путей с внутривенным болюсным контрастированием</v>
          </cell>
          <cell r="D18">
            <v>60</v>
          </cell>
          <cell r="E18">
            <v>17.530992400170895</v>
          </cell>
          <cell r="F18">
            <v>3760</v>
          </cell>
          <cell r="G18">
            <v>1051.8595440102538</v>
          </cell>
          <cell r="H18">
            <v>4811.8595440102536</v>
          </cell>
        </row>
        <row r="19">
          <cell r="B19" t="str">
            <v>A06.30.005</v>
          </cell>
          <cell r="C19" t="str">
            <v>Компьютерная томография органов брюшной полости</v>
          </cell>
          <cell r="D19">
            <v>45</v>
          </cell>
          <cell r="E19">
            <v>17.530992400170895</v>
          </cell>
          <cell r="F19">
            <v>3760</v>
          </cell>
          <cell r="G19">
            <v>788.89465800769028</v>
          </cell>
          <cell r="H19">
            <v>4548.8946580076899</v>
          </cell>
        </row>
        <row r="20">
          <cell r="B20" t="str">
            <v>A06.30.005.004</v>
          </cell>
          <cell r="C20" t="str">
            <v>Спиральная компьютерная томография органов брюшной полости с внутривенным болюсным контрастированием. мультипланарной и трехмерной реконструкцией</v>
          </cell>
          <cell r="D20">
            <v>45</v>
          </cell>
          <cell r="E20">
            <v>17.530992400170895</v>
          </cell>
          <cell r="F20">
            <v>3760</v>
          </cell>
          <cell r="G20">
            <v>788.89465800769028</v>
          </cell>
          <cell r="H20">
            <v>4548.8946580076899</v>
          </cell>
        </row>
        <row r="21">
          <cell r="B21" t="str">
            <v>A04.12.006</v>
          </cell>
          <cell r="C21" t="str">
            <v>Дуплексное сканирование сосудов (артерий и вен) нижних конечностей</v>
          </cell>
          <cell r="D21">
            <v>40</v>
          </cell>
          <cell r="E21">
            <v>15.526974564729237</v>
          </cell>
          <cell r="F21">
            <v>2512</v>
          </cell>
          <cell r="G21">
            <v>621.07898258916953</v>
          </cell>
          <cell r="H21">
            <v>3133.0789825891698</v>
          </cell>
        </row>
        <row r="22">
          <cell r="B22" t="str">
            <v>A06.18.002</v>
          </cell>
          <cell r="C22" t="str">
            <v>Рентгеноконтроль прохождения контраста по толстому кишечнику - 7.2 мЗв</v>
          </cell>
          <cell r="D22">
            <v>40</v>
          </cell>
          <cell r="E22">
            <v>15.584447682099142</v>
          </cell>
          <cell r="F22">
            <v>2400</v>
          </cell>
          <cell r="G22">
            <v>623.37790728396567</v>
          </cell>
          <cell r="H22">
            <v>3023.3779072839657</v>
          </cell>
        </row>
        <row r="23">
          <cell r="B23" t="str">
            <v>A26.05.016</v>
          </cell>
          <cell r="C23" t="str">
            <v>Исследование микробиоценоза кишечника (дисбактериоз)</v>
          </cell>
          <cell r="D23">
            <v>360</v>
          </cell>
          <cell r="E23">
            <v>29.98418875204645</v>
          </cell>
          <cell r="F23">
            <v>821.80000000000007</v>
          </cell>
          <cell r="G23">
            <v>10794.307950736722</v>
          </cell>
          <cell r="H23">
            <v>11616.107950736721</v>
          </cell>
        </row>
        <row r="24">
          <cell r="B24" t="str">
            <v>A27.05.037</v>
          </cell>
          <cell r="C24" t="str">
            <v>Молекулярно-генетическое исследование микроделеций в Y хромосоме в крови</v>
          </cell>
          <cell r="D24">
            <v>45</v>
          </cell>
          <cell r="E24">
            <v>8.9023394047704159</v>
          </cell>
          <cell r="F24">
            <v>4812.5</v>
          </cell>
          <cell r="G24">
            <v>400.60527321466873</v>
          </cell>
          <cell r="H24">
            <v>5213.1052732146691</v>
          </cell>
        </row>
        <row r="25">
          <cell r="B25" t="str">
            <v>A27.05.040</v>
          </cell>
          <cell r="C25" t="str">
            <v>Молекулярно-генетическое исследование мутаций в генах BRCA1 и BRCA2 в крови</v>
          </cell>
          <cell r="D25">
            <v>45</v>
          </cell>
          <cell r="E25">
            <v>8.9023394047704159</v>
          </cell>
          <cell r="F25">
            <v>4041.6666666666665</v>
          </cell>
          <cell r="G25">
            <v>400.60527321466873</v>
          </cell>
          <cell r="H25">
            <v>4442.2719398813351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_ОСН_1"/>
      <sheetName val="медикаменты на услугу_2"/>
      <sheetName val="медикаменты на отделение_2.1"/>
      <sheetName val="Прочие материальные запасы_3"/>
      <sheetName val="амортизация_прямые затраты_4"/>
      <sheetName val="Мягкий инвентарь прямые расходы"/>
      <sheetName val="ФОТ_6"/>
      <sheetName val="Мягкий накладные расходы"/>
      <sheetName val="связь_трансп_услуги_7"/>
      <sheetName val="ком_услуги_8"/>
      <sheetName val="недвиж_имущ_9"/>
      <sheetName val="движ_имущ_10"/>
      <sheetName val="амортизац_накладные расходы_11"/>
      <sheetName val="прочие_расх_12"/>
      <sheetName val="распределение_13"/>
      <sheetName val="ГФРВ_14"/>
      <sheetName val=" себест минуты рабочего врем_15"/>
      <sheetName val="Расчет тарифов_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">
          <cell r="B5" t="str">
            <v>A07.03.001</v>
          </cell>
          <cell r="C5" t="str">
            <v>Сцинтиграфия полипозиционная костей</v>
          </cell>
          <cell r="D5">
            <v>75</v>
          </cell>
          <cell r="E5">
            <v>25.358105045217016</v>
          </cell>
          <cell r="F5">
            <v>3777.0876363636362</v>
          </cell>
          <cell r="G5">
            <v>1901.8578783912762</v>
          </cell>
          <cell r="H5">
            <v>5678.9455147549124</v>
          </cell>
        </row>
        <row r="6">
          <cell r="B6" t="str">
            <v>A07.22.002</v>
          </cell>
          <cell r="C6" t="str">
            <v>Сцинтиграфия щитовидной железы</v>
          </cell>
          <cell r="D6">
            <v>80</v>
          </cell>
          <cell r="E6">
            <v>25.358105045217016</v>
          </cell>
          <cell r="F6">
            <v>1309.090909090909</v>
          </cell>
          <cell r="G6">
            <v>2028.6484036173613</v>
          </cell>
          <cell r="H6">
            <v>3337.7393127082705</v>
          </cell>
        </row>
        <row r="7">
          <cell r="B7" t="str">
            <v>A07.28.004</v>
          </cell>
          <cell r="C7" t="str">
            <v>Ангионефросцинтиграфия</v>
          </cell>
          <cell r="D7">
            <v>95</v>
          </cell>
          <cell r="E7">
            <v>25.358105045217016</v>
          </cell>
          <cell r="F7">
            <v>2825.4545454545455</v>
          </cell>
          <cell r="G7">
            <v>2409.0199792956164</v>
          </cell>
          <cell r="H7">
            <v>5234.4745247501614</v>
          </cell>
        </row>
        <row r="8">
          <cell r="B8" t="str">
            <v>А07.20.007</v>
          </cell>
          <cell r="C8" t="str">
            <v>Однофотонная эмиссионная компьютерная томография молочной железы</v>
          </cell>
          <cell r="D8">
            <v>55</v>
          </cell>
          <cell r="E8">
            <v>25.358105045217016</v>
          </cell>
          <cell r="F8">
            <v>3349.4909090909091</v>
          </cell>
          <cell r="G8">
            <v>1394.6957774869359</v>
          </cell>
          <cell r="H8">
            <v>4744.1866865778447</v>
          </cell>
        </row>
        <row r="9">
          <cell r="B9" t="str">
            <v>A08.01.001.002</v>
          </cell>
          <cell r="C9" t="str">
            <v>Патолого-анатомическое исследование биопсийного (операционного) материала кожи с применением иммуногистохимических методов</v>
          </cell>
          <cell r="D9">
            <v>825.6</v>
          </cell>
          <cell r="E9">
            <v>25.781782552737745</v>
          </cell>
          <cell r="F9">
            <v>14520.599999999999</v>
          </cell>
          <cell r="G9">
            <v>21285.439675540281</v>
          </cell>
          <cell r="H9">
            <v>35806.039675540276</v>
          </cell>
        </row>
        <row r="10">
          <cell r="B10" t="str">
            <v>A08.02.001.001</v>
          </cell>
          <cell r="C10" t="str">
            <v>Патолого-анатомическое исследование биопсийного (операционного) материала мышечной ткани с применением иммуногистохимических методов</v>
          </cell>
          <cell r="D10">
            <v>825.6</v>
          </cell>
          <cell r="E10">
            <v>25.781782552737745</v>
          </cell>
          <cell r="F10">
            <v>14520.599999999999</v>
          </cell>
          <cell r="G10">
            <v>21285.439675540281</v>
          </cell>
          <cell r="H10">
            <v>35806.039675540276</v>
          </cell>
        </row>
        <row r="11">
          <cell r="B11" t="str">
            <v>A08.06.002.001</v>
          </cell>
          <cell r="C11" t="str">
            <v>Патолого-анатомическое исследование биопсийного (операционного) материала лимфоузла с применением иммуногистохимических методов</v>
          </cell>
          <cell r="D11">
            <v>825.6</v>
          </cell>
          <cell r="E11">
            <v>25.781782552737745</v>
          </cell>
          <cell r="F11">
            <v>14520.599999999999</v>
          </cell>
          <cell r="G11">
            <v>21285.439675540281</v>
          </cell>
          <cell r="H11">
            <v>35806.039675540276</v>
          </cell>
        </row>
        <row r="12">
          <cell r="B12" t="str">
            <v>A08.07.002.002</v>
          </cell>
          <cell r="C12" t="str">
            <v>Патолого-анатомическое исследование биопсийного (операционного) материала тканей полости рта с применением иммуногистохимических методов</v>
          </cell>
          <cell r="D12">
            <v>385.28</v>
          </cell>
          <cell r="E12">
            <v>25.781782552737745</v>
          </cell>
          <cell r="F12">
            <v>6776.28</v>
          </cell>
          <cell r="G12">
            <v>9933.2051819187982</v>
          </cell>
          <cell r="H12">
            <v>16709.485181918797</v>
          </cell>
        </row>
        <row r="13">
          <cell r="B13" t="str">
            <v>A08.07.004.002</v>
          </cell>
          <cell r="C13" t="str">
            <v>Патолого-анатомическое исследование биопсийного (операционного) материала тканей языка с применением иммуногистохимических методов</v>
          </cell>
          <cell r="D13">
            <v>275.2</v>
          </cell>
          <cell r="E13">
            <v>25.781782552737745</v>
          </cell>
          <cell r="F13">
            <v>4840.2</v>
          </cell>
          <cell r="G13">
            <v>7095.1465585134274</v>
          </cell>
          <cell r="H13">
            <v>11935.346558513427</v>
          </cell>
        </row>
        <row r="14">
          <cell r="B14" t="str">
            <v>A08.07.005.002</v>
          </cell>
          <cell r="C14" t="str">
            <v>Патолого-анатомическое исследование биопсийного (операционного) материала тканей губы с применением иммуногистохимических методов</v>
          </cell>
          <cell r="D14">
            <v>220.16</v>
          </cell>
          <cell r="E14">
            <v>25.781782552737745</v>
          </cell>
          <cell r="F14">
            <v>3872.16</v>
          </cell>
          <cell r="G14">
            <v>5676.1172468107416</v>
          </cell>
          <cell r="H14">
            <v>9548.2772468107414</v>
          </cell>
        </row>
        <row r="15">
          <cell r="B15" t="str">
            <v>A08.07.007.002</v>
          </cell>
          <cell r="C15" t="str">
            <v>Патолого-анатомическое исследование биопсийного (операционного) материала тканей преддверия полости рта с применением иммуногистохимических методов</v>
          </cell>
          <cell r="D15">
            <v>385.28</v>
          </cell>
          <cell r="E15">
            <v>25.781782552737745</v>
          </cell>
          <cell r="F15">
            <v>6776.28</v>
          </cell>
          <cell r="G15">
            <v>9933.2051819187982</v>
          </cell>
          <cell r="H15">
            <v>16709.485181918797</v>
          </cell>
        </row>
        <row r="16">
          <cell r="B16" t="str">
            <v>A08.07.009.002</v>
          </cell>
          <cell r="C16" t="str">
            <v>Патолого-анатомическое исследование биопсийного (операционного) материала тканей слюнной железы с применением иммуногистохимических методов</v>
          </cell>
          <cell r="D16">
            <v>825.6</v>
          </cell>
          <cell r="E16">
            <v>25.781782552737745</v>
          </cell>
          <cell r="F16">
            <v>14520.599999999999</v>
          </cell>
          <cell r="G16">
            <v>21285.439675540281</v>
          </cell>
          <cell r="H16">
            <v>35806.039675540276</v>
          </cell>
        </row>
        <row r="17">
          <cell r="B17" t="str">
            <v>A08.08.001.002</v>
          </cell>
          <cell r="C17" t="str">
            <v>Патолого-анатомическое исследование биопсийного (операционного) материала тканей верхних дыхательных путей с применением иммуногистохимических методов</v>
          </cell>
          <cell r="D17">
            <v>550.4</v>
          </cell>
          <cell r="E17">
            <v>25.781782552737745</v>
          </cell>
          <cell r="F17">
            <v>9680.4</v>
          </cell>
          <cell r="G17">
            <v>14190.293117026855</v>
          </cell>
          <cell r="H17">
            <v>23870.693117026854</v>
          </cell>
        </row>
        <row r="18">
          <cell r="B18" t="str">
            <v>A08.09.001.002</v>
          </cell>
          <cell r="C18" t="str">
            <v>Патолого-анатомическое исследование биопсийного (операционного) материала тканей трахеи и бронхов с применением иммуногистохимических методов</v>
          </cell>
          <cell r="D18">
            <v>550.4</v>
          </cell>
          <cell r="E18">
            <v>25.781782552737745</v>
          </cell>
          <cell r="F18">
            <v>9680.4</v>
          </cell>
          <cell r="G18">
            <v>14190.293117026855</v>
          </cell>
          <cell r="H18">
            <v>23870.693117026854</v>
          </cell>
        </row>
        <row r="19">
          <cell r="B19" t="str">
            <v>A08.09.002.002</v>
          </cell>
          <cell r="C19" t="str">
            <v>Патолого-анатомическое исследование биопсийного (операционного) материала тканей легкого с применением иммуногистохимических методов</v>
          </cell>
          <cell r="D19">
            <v>825.6</v>
          </cell>
          <cell r="E19">
            <v>25.781782552737745</v>
          </cell>
          <cell r="F19">
            <v>14520.599999999999</v>
          </cell>
          <cell r="G19">
            <v>21285.439675540281</v>
          </cell>
          <cell r="H19">
            <v>35806.039675540276</v>
          </cell>
        </row>
        <row r="20">
          <cell r="B20" t="str">
            <v>A08.09.005.002</v>
          </cell>
          <cell r="C20" t="str">
            <v>Патолого-анатомическое исследование биопсийного (операционного) материала тканей плевры с применением иммуногистохимических методов</v>
          </cell>
          <cell r="D20">
            <v>825.6</v>
          </cell>
          <cell r="E20">
            <v>25.781782552737745</v>
          </cell>
          <cell r="F20">
            <v>14520.599999999999</v>
          </cell>
          <cell r="G20">
            <v>21285.439675540281</v>
          </cell>
          <cell r="H20">
            <v>35806.039675540276</v>
          </cell>
        </row>
        <row r="21">
          <cell r="B21" t="str">
            <v>A08.14.001.002</v>
          </cell>
          <cell r="C21" t="str">
            <v>Патолого-анатомическое исследование биопсийного (операционного) материала печени с применением иммуногистохимических методов</v>
          </cell>
          <cell r="D21">
            <v>825.6</v>
          </cell>
          <cell r="E21">
            <v>25.781782552737745</v>
          </cell>
          <cell r="F21">
            <v>14520.599999999999</v>
          </cell>
          <cell r="G21">
            <v>21285.439675540281</v>
          </cell>
          <cell r="H21">
            <v>35806.039675540276</v>
          </cell>
        </row>
        <row r="22">
          <cell r="B22" t="str">
            <v>A08.16.001.002</v>
          </cell>
          <cell r="C22" t="str">
            <v>Патолого-анатомическое исследование биопсийного (операционного) материала пищевода с применением иммуногистохимических методов</v>
          </cell>
          <cell r="D22">
            <v>385.28</v>
          </cell>
          <cell r="E22">
            <v>25.781782552737745</v>
          </cell>
          <cell r="F22">
            <v>6776.28</v>
          </cell>
          <cell r="G22">
            <v>9933.2051819187982</v>
          </cell>
          <cell r="H22">
            <v>16709.485181918797</v>
          </cell>
        </row>
        <row r="23">
          <cell r="B23" t="str">
            <v>A08.16.002.002</v>
          </cell>
          <cell r="C23" t="str">
            <v>Патолого-анатомическое исследование биопсийного (операционного) материала желудка с применением иммуногистохимических методов</v>
          </cell>
          <cell r="D23">
            <v>825.6</v>
          </cell>
          <cell r="E23">
            <v>25.781782552737745</v>
          </cell>
          <cell r="F23">
            <v>14520.599999999999</v>
          </cell>
          <cell r="G23">
            <v>21285.439675540281</v>
          </cell>
          <cell r="H23">
            <v>35806.039675540276</v>
          </cell>
        </row>
        <row r="24">
          <cell r="B24" t="str">
            <v>A08.16.003.002</v>
          </cell>
          <cell r="C24" t="str">
            <v>Патолого-анатомическое исследование биопсийного (операционного) материала двенадцатиперстной кишки с применением иммуногистохимических методов</v>
          </cell>
          <cell r="D24">
            <v>275.2</v>
          </cell>
          <cell r="E24">
            <v>25.781782552737745</v>
          </cell>
          <cell r="F24">
            <v>4840.2</v>
          </cell>
          <cell r="G24">
            <v>7095.1465585134274</v>
          </cell>
          <cell r="H24">
            <v>11935.346558513427</v>
          </cell>
        </row>
        <row r="25">
          <cell r="B25" t="str">
            <v>A08.17.001.002</v>
          </cell>
          <cell r="C25" t="str">
            <v>Патолого-анатомическое исследование биопсийного (операционного) материала тонкой кишки с применением иммуногистохимических методов</v>
          </cell>
          <cell r="D25">
            <v>275.2</v>
          </cell>
          <cell r="E25">
            <v>25.781782552737745</v>
          </cell>
          <cell r="F25">
            <v>4840.2</v>
          </cell>
          <cell r="G25">
            <v>7095.1465585134274</v>
          </cell>
          <cell r="H25">
            <v>11935.346558513427</v>
          </cell>
        </row>
        <row r="26">
          <cell r="B26" t="str">
            <v>A08.18.001.002</v>
          </cell>
          <cell r="C26" t="str">
            <v>Патолого-анатомическое исследование биопсийного (операционного) материала толстой кишки с применением иммуногистохимических методов</v>
          </cell>
          <cell r="D26">
            <v>550.4</v>
          </cell>
          <cell r="E26">
            <v>25.781782552737745</v>
          </cell>
          <cell r="F26">
            <v>9680.4</v>
          </cell>
          <cell r="G26">
            <v>14190.293117026855</v>
          </cell>
          <cell r="H26">
            <v>23870.693117026854</v>
          </cell>
        </row>
        <row r="27">
          <cell r="B27" t="str">
            <v>A08.19.001.002</v>
          </cell>
          <cell r="C27" t="str">
            <v>Патолого-анатомическое исследование биопсийного (операционного) материала прямой кишки с применением иммуногистохимических методов</v>
          </cell>
          <cell r="D27">
            <v>825.6</v>
          </cell>
          <cell r="E27">
            <v>25.781782552737745</v>
          </cell>
          <cell r="F27">
            <v>14520.599999999999</v>
          </cell>
          <cell r="G27">
            <v>21285.439675540281</v>
          </cell>
          <cell r="H27">
            <v>35806.039675540276</v>
          </cell>
        </row>
        <row r="28">
          <cell r="B28" t="str">
            <v>A08.19.002.002</v>
          </cell>
          <cell r="C28" t="str">
            <v>Патолого-анатомическое исследование биопсийного (операционного) материала ободочной кишки с применением иммуногистохимических методов</v>
          </cell>
          <cell r="D28">
            <v>550.4</v>
          </cell>
          <cell r="E28">
            <v>25.781782552737745</v>
          </cell>
          <cell r="F28">
            <v>9680.4</v>
          </cell>
          <cell r="G28">
            <v>14190.293117026855</v>
          </cell>
          <cell r="H28">
            <v>23870.693117026854</v>
          </cell>
        </row>
        <row r="29">
          <cell r="B29" t="str">
            <v>A08.20.001.002</v>
          </cell>
          <cell r="C29" t="str">
            <v>Патолого-анатомическое исследование биопсийного (операционного) материала влагалища с применением иммуногистохимических методов</v>
          </cell>
          <cell r="D29">
            <v>275.2</v>
          </cell>
          <cell r="E29">
            <v>25.781782552737745</v>
          </cell>
          <cell r="F29">
            <v>4840.2</v>
          </cell>
          <cell r="G29">
            <v>7095.1465585134274</v>
          </cell>
          <cell r="H29">
            <v>11935.346558513427</v>
          </cell>
        </row>
        <row r="30">
          <cell r="B30" t="str">
            <v>A08.20.003.002</v>
          </cell>
          <cell r="C30" t="str">
            <v>Патолого-анатомическое исследование биопсийного (операционного) материала матки с применением иммуногистохимических методов</v>
          </cell>
          <cell r="D30">
            <v>825.6</v>
          </cell>
          <cell r="E30">
            <v>25.781782552737745</v>
          </cell>
          <cell r="F30">
            <v>14520.599999999999</v>
          </cell>
          <cell r="G30">
            <v>21285.439675540281</v>
          </cell>
          <cell r="H30">
            <v>35806.039675540276</v>
          </cell>
        </row>
        <row r="31">
          <cell r="B31" t="str">
            <v>A08.20.005.002</v>
          </cell>
          <cell r="C31" t="str">
            <v>Патолого-анатомическое исследование биопсийного (операционного) материала яичника с применением иммуногистохимических методов</v>
          </cell>
          <cell r="D31">
            <v>825.6</v>
          </cell>
          <cell r="E31">
            <v>25.781782552737745</v>
          </cell>
          <cell r="F31">
            <v>14520.599999999999</v>
          </cell>
          <cell r="G31">
            <v>21285.439675540281</v>
          </cell>
          <cell r="H31">
            <v>35806.039675540276</v>
          </cell>
        </row>
        <row r="32">
          <cell r="B32" t="str">
            <v>A08.20.006.002</v>
          </cell>
          <cell r="C32" t="str">
            <v>Патолого-анатомическое исследование биопсийного (операционного) материала маточной трубы с применением иммуногистохимических методов</v>
          </cell>
          <cell r="D32">
            <v>275.2</v>
          </cell>
          <cell r="E32">
            <v>25.781782552737745</v>
          </cell>
          <cell r="F32">
            <v>4840.2</v>
          </cell>
          <cell r="G32">
            <v>7095.1465585134274</v>
          </cell>
          <cell r="H32">
            <v>11935.346558513427</v>
          </cell>
        </row>
        <row r="33">
          <cell r="B33" t="str">
            <v>A08.20.009.002</v>
          </cell>
          <cell r="C33" t="str">
            <v>Патолого-анатомическое исследование биопсийного (операционного) материала молочной железы с применением иммуногистохимических методов</v>
          </cell>
          <cell r="D33">
            <v>825.6</v>
          </cell>
          <cell r="E33">
            <v>25.781782552737745</v>
          </cell>
          <cell r="F33">
            <v>14520.599999999999</v>
          </cell>
          <cell r="G33">
            <v>21285.439675540281</v>
          </cell>
          <cell r="H33">
            <v>35806.039675540276</v>
          </cell>
        </row>
        <row r="34">
          <cell r="B34" t="str">
            <v>A08.21.001.002</v>
          </cell>
          <cell r="C34" t="str">
            <v>Патолого-анатомическое исследование биопсийного (операционного) материала предстательной железы с применением иммуногистохимических методов</v>
          </cell>
          <cell r="D34">
            <v>825.6</v>
          </cell>
          <cell r="E34">
            <v>25.781782552737745</v>
          </cell>
          <cell r="F34">
            <v>14520.599999999999</v>
          </cell>
          <cell r="G34">
            <v>21285.439675540281</v>
          </cell>
          <cell r="H34">
            <v>35806.039675540276</v>
          </cell>
        </row>
        <row r="35">
          <cell r="B35" t="str">
            <v>A08.21.002.002</v>
          </cell>
          <cell r="C35" t="str">
            <v>Патолого-анатомическое исследование биопсийного (операционного) материала яичка, семенного канатика и придатков с применением иммуногистохимических методов</v>
          </cell>
          <cell r="D35">
            <v>825.6</v>
          </cell>
          <cell r="E35">
            <v>25.781782552737745</v>
          </cell>
          <cell r="F35">
            <v>14520.599999999999</v>
          </cell>
          <cell r="G35">
            <v>21285.439675540281</v>
          </cell>
          <cell r="H35">
            <v>35806.039675540276</v>
          </cell>
        </row>
        <row r="36">
          <cell r="B36" t="str">
            <v>A08.21.003.002</v>
          </cell>
          <cell r="C36" t="str">
            <v>Патолого-анатомическое исследование биопсийного (операционного) материала крайней плоти с применением иммуногистохимических методов</v>
          </cell>
          <cell r="D36">
            <v>275.2</v>
          </cell>
          <cell r="E36">
            <v>25.781782552737745</v>
          </cell>
          <cell r="F36">
            <v>4840.2</v>
          </cell>
          <cell r="G36">
            <v>7095.1465585134274</v>
          </cell>
          <cell r="H36">
            <v>11935.346558513427</v>
          </cell>
        </row>
        <row r="37">
          <cell r="B37" t="str">
            <v>A08.22.002.002</v>
          </cell>
          <cell r="C37" t="str">
            <v>Патолого-анатомическое исследование биопсийного (операционного) материала тканей удаленного новообразования желез внутренней секреции с применением иммуногистохимических методов</v>
          </cell>
          <cell r="D37">
            <v>550.4</v>
          </cell>
          <cell r="E37">
            <v>25.781782552737745</v>
          </cell>
          <cell r="F37">
            <v>9680.4</v>
          </cell>
          <cell r="G37">
            <v>14190.293117026855</v>
          </cell>
          <cell r="H37">
            <v>23870.693117026854</v>
          </cell>
        </row>
        <row r="38">
          <cell r="B38" t="str">
            <v>A08.22.003.001</v>
          </cell>
          <cell r="C38" t="str">
            <v>Патолого-анатомическое исследование биопсийного (операционного) материала тканей щитовидной железы с применением иммуногистохимических методов</v>
          </cell>
          <cell r="D38">
            <v>550.4</v>
          </cell>
          <cell r="E38">
            <v>25.781782552737745</v>
          </cell>
          <cell r="F38">
            <v>9680.4</v>
          </cell>
          <cell r="G38">
            <v>14190.293117026855</v>
          </cell>
          <cell r="H38">
            <v>23870.693117026854</v>
          </cell>
        </row>
        <row r="39">
          <cell r="B39" t="str">
            <v>A08.22.006.002</v>
          </cell>
          <cell r="C39" t="str">
            <v>Патолого-анатомическое исследование биопсийного (операционного) материала паращитовидной железы с применением иммуногистохимических методов</v>
          </cell>
          <cell r="D39">
            <v>275.2</v>
          </cell>
          <cell r="E39">
            <v>25.781782552737745</v>
          </cell>
          <cell r="F39">
            <v>4840.2</v>
          </cell>
          <cell r="G39">
            <v>7095.1465585134274</v>
          </cell>
          <cell r="H39">
            <v>11935.346558513427</v>
          </cell>
        </row>
        <row r="40">
          <cell r="B40" t="str">
            <v>A08.22.007.002</v>
          </cell>
          <cell r="C40" t="str">
            <v>Патолого-анатомическое исследование биопсийного (операционного) материала надпочечника с применением иммуногистохимических методов</v>
          </cell>
          <cell r="D40">
            <v>550.4</v>
          </cell>
          <cell r="E40">
            <v>25.781782552737745</v>
          </cell>
          <cell r="F40">
            <v>9680.4</v>
          </cell>
          <cell r="G40">
            <v>14190.293117026855</v>
          </cell>
          <cell r="H40">
            <v>23870.693117026854</v>
          </cell>
        </row>
        <row r="41">
          <cell r="B41" t="str">
            <v>A08.26.004.003</v>
          </cell>
          <cell r="C41" t="str">
            <v>Патолого-анатомическое исследование биопсийного (операционного) материала глазного яблока, его придаточного аппарата, глазницы с применением иммуногистохимических методов</v>
          </cell>
          <cell r="D41">
            <v>550.4</v>
          </cell>
          <cell r="E41">
            <v>25.781782552737745</v>
          </cell>
          <cell r="F41">
            <v>9680.4</v>
          </cell>
          <cell r="G41">
            <v>14190.293117026855</v>
          </cell>
          <cell r="H41">
            <v>23870.693117026854</v>
          </cell>
        </row>
        <row r="42">
          <cell r="B42" t="str">
            <v>A08.28.005.002</v>
          </cell>
          <cell r="C42" t="str">
            <v>Патолого-анатомическое исследование биопсийного (операционного) материала почки с применением иммуногистохимических методов</v>
          </cell>
          <cell r="D42">
            <v>825.6</v>
          </cell>
          <cell r="E42">
            <v>25.781782552737745</v>
          </cell>
          <cell r="F42">
            <v>14520.599999999999</v>
          </cell>
          <cell r="G42">
            <v>21285.439675540281</v>
          </cell>
          <cell r="H42">
            <v>35806.039675540276</v>
          </cell>
        </row>
        <row r="43">
          <cell r="B43" t="str">
            <v>A08.28.009.003</v>
          </cell>
          <cell r="C43" t="str">
            <v>Патолого-анатомическое исследование биопсийного (операционного) материала тканей мочевыделительной системы с применением иммуногистохимических методов</v>
          </cell>
          <cell r="D43">
            <v>550.4</v>
          </cell>
          <cell r="E43">
            <v>25.781782552737745</v>
          </cell>
          <cell r="F43">
            <v>9680.4</v>
          </cell>
          <cell r="G43">
            <v>14190.293117026855</v>
          </cell>
          <cell r="H43">
            <v>23870.693117026854</v>
          </cell>
        </row>
        <row r="44">
          <cell r="B44" t="str">
            <v>A08.30.012.002</v>
          </cell>
          <cell r="C44" t="str">
            <v>Патолого-анатомическое исследование биопсийного (операционного) материала брюшины с применением иммуногистохимических методов</v>
          </cell>
          <cell r="D44">
            <v>825.6</v>
          </cell>
          <cell r="E44">
            <v>25.781782552737745</v>
          </cell>
          <cell r="F44">
            <v>14520.599999999999</v>
          </cell>
          <cell r="G44">
            <v>21285.439675540281</v>
          </cell>
          <cell r="H44">
            <v>35806.039675540276</v>
          </cell>
        </row>
        <row r="45">
          <cell r="B45" t="str">
            <v>A08.05.002.001</v>
          </cell>
          <cell r="C45" t="str">
            <v>Патолого-анатомическое исследование биопсийного (операционного) материала костного мозга с применением иммуногистохимических методов</v>
          </cell>
          <cell r="D45">
            <v>825.6</v>
          </cell>
          <cell r="E45">
            <v>25.781782552737745</v>
          </cell>
          <cell r="F45">
            <v>14520.599999999999</v>
          </cell>
          <cell r="G45">
            <v>21285.439675540281</v>
          </cell>
          <cell r="H45">
            <v>35806.039675540276</v>
          </cell>
        </row>
        <row r="46">
          <cell r="B46" t="str">
            <v>A08.30.013.001</v>
          </cell>
          <cell r="C46" t="str">
            <v>Патолого-анатомическое исследование белка к рецепторам HER2/neu с применением иммуногистохимических методов</v>
          </cell>
          <cell r="D46">
            <v>55.04</v>
          </cell>
          <cell r="E46">
            <v>25.781782552737745</v>
          </cell>
          <cell r="F46">
            <v>968.04</v>
          </cell>
          <cell r="G46">
            <v>1419.0293117026854</v>
          </cell>
          <cell r="H46">
            <v>2387.0693117026854</v>
          </cell>
        </row>
        <row r="47">
          <cell r="B47" t="str">
            <v>A08.30.034</v>
          </cell>
          <cell r="C47" t="str">
            <v>Определение экспрессии рецепторов к эстрогенам и прогестерону иммуногистохимическим методом</v>
          </cell>
          <cell r="D47">
            <v>110.08</v>
          </cell>
          <cell r="E47">
            <v>25.781782552737745</v>
          </cell>
          <cell r="F47">
            <v>1936.08</v>
          </cell>
          <cell r="G47">
            <v>2838.0586234053708</v>
          </cell>
          <cell r="H47">
            <v>4774.1386234053707</v>
          </cell>
        </row>
        <row r="48">
          <cell r="B48" t="str">
            <v>A08.30.038</v>
          </cell>
          <cell r="C48" t="str">
            <v>Определение индекса пролиферативной активности экспрессии Ki-67 иммуногистохимическим методом</v>
          </cell>
          <cell r="D48">
            <v>55.04</v>
          </cell>
          <cell r="E48">
            <v>25.781782552737745</v>
          </cell>
          <cell r="F48">
            <v>968.04</v>
          </cell>
          <cell r="G48">
            <v>1419.0293117026854</v>
          </cell>
          <cell r="H48">
            <v>2387.0693117026854</v>
          </cell>
        </row>
        <row r="49">
          <cell r="B49" t="str">
            <v>A16.18.019.001</v>
          </cell>
          <cell r="C49" t="str">
            <v>Удаление полипа толстой кишки эндоскопическое</v>
          </cell>
          <cell r="D49">
            <v>120</v>
          </cell>
          <cell r="E49">
            <v>14.315814419751513</v>
          </cell>
          <cell r="F49">
            <v>54966.666666666664</v>
          </cell>
          <cell r="G49">
            <v>1717.8977303701815</v>
          </cell>
          <cell r="H49">
            <v>56684.564397036847</v>
          </cell>
        </row>
        <row r="50">
          <cell r="B50" t="str">
            <v>A03.18.001.001</v>
          </cell>
          <cell r="C50" t="str">
            <v>Видеоколоноскопия</v>
          </cell>
          <cell r="D50">
            <v>120</v>
          </cell>
          <cell r="E50">
            <v>14.315814419751513</v>
          </cell>
          <cell r="F50">
            <v>2000</v>
          </cell>
          <cell r="G50">
            <v>1717.8977303701815</v>
          </cell>
          <cell r="H50">
            <v>3717.8977303701813</v>
          </cell>
        </row>
        <row r="51">
          <cell r="B51" t="str">
            <v>A06.01.001</v>
          </cell>
          <cell r="C51" t="str">
            <v>Компьютерная томография мягких тканей</v>
          </cell>
          <cell r="D51">
            <v>45</v>
          </cell>
          <cell r="E51">
            <v>28.603093569098743</v>
          </cell>
          <cell r="F51">
            <v>881.05</v>
          </cell>
          <cell r="G51">
            <v>1287.1392106094434</v>
          </cell>
          <cell r="H51">
            <v>2168.1892106094433</v>
          </cell>
        </row>
        <row r="52">
          <cell r="B52" t="str">
            <v>A06.03.058</v>
          </cell>
          <cell r="C52" t="str">
            <v>Компьютерная томография позвоночника (1 отдел)</v>
          </cell>
          <cell r="D52">
            <v>45</v>
          </cell>
          <cell r="E52">
            <v>28.603093569098743</v>
          </cell>
          <cell r="F52">
            <v>881.05</v>
          </cell>
          <cell r="G52">
            <v>1287.1392106094434</v>
          </cell>
          <cell r="H52">
            <v>2168.1892106094433</v>
          </cell>
        </row>
        <row r="53">
          <cell r="B53" t="str">
            <v>A06.04.017</v>
          </cell>
          <cell r="C53" t="str">
            <v>Компьютерная томография сустава</v>
          </cell>
          <cell r="D53">
            <v>45</v>
          </cell>
          <cell r="E53">
            <v>28.603093569098743</v>
          </cell>
          <cell r="F53">
            <v>881.05</v>
          </cell>
          <cell r="G53">
            <v>1287.1392106094434</v>
          </cell>
          <cell r="H53">
            <v>2168.1892106094433</v>
          </cell>
        </row>
        <row r="54">
          <cell r="B54" t="str">
            <v>А06.23.004</v>
          </cell>
          <cell r="C54" t="str">
            <v>Компьютерная томография головного мозга</v>
          </cell>
          <cell r="D54">
            <v>45</v>
          </cell>
          <cell r="E54">
            <v>28.603093569098743</v>
          </cell>
          <cell r="F54">
            <v>881.05</v>
          </cell>
          <cell r="G54">
            <v>1287.1392106094434</v>
          </cell>
          <cell r="H54">
            <v>2168.1892106094433</v>
          </cell>
        </row>
        <row r="55">
          <cell r="B55" t="str">
            <v>A06.08.007.002</v>
          </cell>
          <cell r="C55" t="str">
            <v>Компьютерная томография гортани с внутривенным болюсным контрастированием</v>
          </cell>
          <cell r="D55">
            <v>60</v>
          </cell>
          <cell r="E55">
            <v>28.603093569098743</v>
          </cell>
          <cell r="F55">
            <v>5762.7539999999999</v>
          </cell>
          <cell r="G55">
            <v>1716.1856141459245</v>
          </cell>
          <cell r="H55">
            <v>7478.9396141459247</v>
          </cell>
        </row>
        <row r="56">
          <cell r="B56" t="str">
            <v>A06.08.009.002</v>
          </cell>
          <cell r="C56" t="str">
            <v>Компьютерная томография шеи с внутривенным болюсным контрастированием</v>
          </cell>
          <cell r="D56">
            <v>60</v>
          </cell>
          <cell r="E56">
            <v>28.603093569098743</v>
          </cell>
          <cell r="F56">
            <v>5762.7539999999999</v>
          </cell>
          <cell r="G56">
            <v>1716.1856141459245</v>
          </cell>
          <cell r="H56">
            <v>7478.9396141459247</v>
          </cell>
        </row>
        <row r="57">
          <cell r="B57" t="str">
            <v>A06.09.005</v>
          </cell>
          <cell r="C57" t="str">
            <v>Компьютерная томография органов грудной полости</v>
          </cell>
          <cell r="D57">
            <v>45</v>
          </cell>
          <cell r="E57">
            <v>28.603093569098743</v>
          </cell>
          <cell r="F57">
            <v>1041.05</v>
          </cell>
          <cell r="G57">
            <v>1287.1392106094434</v>
          </cell>
          <cell r="H57">
            <v>2328.1892106094433</v>
          </cell>
        </row>
        <row r="58">
          <cell r="B58" t="str">
            <v>A06.09.005.003</v>
          </cell>
          <cell r="C58" t="str">
            <v>Компьютерная томография грудной полости с внутривенным болюсным контрастированием, мультипланарной и трехмерной реконстукцией</v>
          </cell>
          <cell r="D58">
            <v>60</v>
          </cell>
          <cell r="E58">
            <v>28.603093569098743</v>
          </cell>
          <cell r="F58">
            <v>5762.7539999999999</v>
          </cell>
          <cell r="G58">
            <v>1716.1856141459245</v>
          </cell>
          <cell r="H58">
            <v>7478.9396141459247</v>
          </cell>
        </row>
        <row r="59">
          <cell r="B59" t="str">
            <v>A06.09.005.002</v>
          </cell>
          <cell r="C59" t="str">
            <v>Компьютерная томография органов грудной полости с внутривенным болюсным контрастированием</v>
          </cell>
          <cell r="D59">
            <v>60</v>
          </cell>
          <cell r="E59">
            <v>28.603093569098743</v>
          </cell>
          <cell r="F59">
            <v>5762.7539999999999</v>
          </cell>
          <cell r="G59">
            <v>1716.1856141459245</v>
          </cell>
          <cell r="H59">
            <v>7478.9396141459247</v>
          </cell>
        </row>
        <row r="60">
          <cell r="B60" t="str">
            <v>A06.18.002</v>
          </cell>
          <cell r="C60" t="str">
            <v>Рентгеноконтроль прохождения контраста по толстому кишечнику</v>
          </cell>
          <cell r="D60">
            <v>45</v>
          </cell>
          <cell r="E60">
            <v>28.603093569098743</v>
          </cell>
          <cell r="F60">
            <v>1048.5999999999999</v>
          </cell>
          <cell r="G60">
            <v>1287.1392106094434</v>
          </cell>
          <cell r="H60">
            <v>2335.739210609443</v>
          </cell>
        </row>
        <row r="61">
          <cell r="B61" t="str">
            <v>A06.18.003</v>
          </cell>
          <cell r="C61" t="str">
            <v>Ирригография</v>
          </cell>
          <cell r="D61">
            <v>45</v>
          </cell>
          <cell r="E61">
            <v>28.603093569098743</v>
          </cell>
          <cell r="F61">
            <v>774.8</v>
          </cell>
          <cell r="G61">
            <v>1287.1392106094434</v>
          </cell>
          <cell r="H61">
            <v>2061.9392106094433</v>
          </cell>
        </row>
        <row r="62">
          <cell r="B62" t="str">
            <v>A06.20.002.001</v>
          </cell>
          <cell r="C62" t="str">
            <v>Спиральная компьютерная томография органов малого таза у женщин</v>
          </cell>
          <cell r="D62">
            <v>45</v>
          </cell>
          <cell r="E62">
            <v>28.603093569098743</v>
          </cell>
          <cell r="F62">
            <v>881.05</v>
          </cell>
          <cell r="G62">
            <v>1287.1392106094434</v>
          </cell>
          <cell r="H62">
            <v>2168.1892106094433</v>
          </cell>
        </row>
        <row r="63">
          <cell r="B63" t="str">
            <v>A06.21.003.002</v>
          </cell>
          <cell r="C63" t="str">
            <v>Спиральная компьютерная томография органов таза у мужчин с внутривенным болюсным контрастированием</v>
          </cell>
          <cell r="D63">
            <v>60</v>
          </cell>
          <cell r="E63">
            <v>28.603093569098743</v>
          </cell>
          <cell r="F63">
            <v>5762.7539999999999</v>
          </cell>
          <cell r="G63">
            <v>1716.1856141459245</v>
          </cell>
          <cell r="H63">
            <v>7478.9396141459247</v>
          </cell>
        </row>
        <row r="64">
          <cell r="B64" t="str">
            <v>A06.28.002</v>
          </cell>
          <cell r="C64" t="str">
            <v>Внутривенная урография</v>
          </cell>
          <cell r="D64">
            <v>45</v>
          </cell>
          <cell r="E64">
            <v>28.603093569098743</v>
          </cell>
          <cell r="F64">
            <v>2362.1350000000002</v>
          </cell>
          <cell r="G64">
            <v>1287.1392106094434</v>
          </cell>
          <cell r="H64">
            <v>3649.2742106094438</v>
          </cell>
        </row>
        <row r="65">
          <cell r="B65" t="str">
            <v>A06.28.009.001</v>
          </cell>
          <cell r="C65" t="str">
            <v>Компьютерная томография почек и верхних мочевыводящих путей с болюсным контрастированием</v>
          </cell>
          <cell r="D65">
            <v>60</v>
          </cell>
          <cell r="E65">
            <v>28.603093569098743</v>
          </cell>
          <cell r="F65">
            <v>5762.7539999999999</v>
          </cell>
          <cell r="G65">
            <v>1716.1856141459245</v>
          </cell>
          <cell r="H65">
            <v>7478.9396141459247</v>
          </cell>
        </row>
        <row r="66">
          <cell r="B66" t="str">
            <v>A06.30.005.003</v>
          </cell>
          <cell r="C66" t="str">
            <v>Компьютерная томография органов брюшной полости с внутривенным болюсным контрастированием</v>
          </cell>
          <cell r="D66">
            <v>60</v>
          </cell>
          <cell r="E66">
            <v>28.603093569098743</v>
          </cell>
          <cell r="F66">
            <v>5762.7539999999999</v>
          </cell>
          <cell r="G66">
            <v>1716.1856141459245</v>
          </cell>
          <cell r="H66">
            <v>7478.9396141459247</v>
          </cell>
        </row>
        <row r="67">
          <cell r="B67" t="str">
            <v>A11.30.024.001</v>
          </cell>
          <cell r="C67" t="str">
            <v>Пункция мягких тканей под контролем ультразвукового исследования</v>
          </cell>
          <cell r="D67">
            <v>20</v>
          </cell>
          <cell r="E67">
            <v>47.123765911019767</v>
          </cell>
          <cell r="F67">
            <v>228.2</v>
          </cell>
          <cell r="G67">
            <v>942.47531822039537</v>
          </cell>
          <cell r="H67">
            <v>1170.6753182203954</v>
          </cell>
        </row>
        <row r="68">
          <cell r="B68" t="str">
            <v>A11.06.001.001</v>
          </cell>
          <cell r="C68" t="str">
            <v>Пункция лимфотического узла под контролем ультразвукового исследования</v>
          </cell>
          <cell r="D68">
            <v>20</v>
          </cell>
          <cell r="E68">
            <v>47.123765911019767</v>
          </cell>
          <cell r="F68">
            <v>277.2</v>
          </cell>
          <cell r="G68">
            <v>942.47531822039537</v>
          </cell>
          <cell r="H68">
            <v>1219.6753182203954</v>
          </cell>
        </row>
        <row r="69">
          <cell r="B69" t="str">
            <v>A11.06.002.001</v>
          </cell>
          <cell r="C69" t="str">
            <v>Биопсия лимфатического узла под контролем ультразвукового исследования</v>
          </cell>
          <cell r="D69">
            <v>30</v>
          </cell>
          <cell r="E69">
            <v>47.123765911019767</v>
          </cell>
          <cell r="F69">
            <v>2471.9555555555553</v>
          </cell>
          <cell r="G69">
            <v>1413.712977330593</v>
          </cell>
          <cell r="H69">
            <v>3885.6685328861486</v>
          </cell>
        </row>
        <row r="70">
          <cell r="B70" t="str">
            <v>A11.20.010.003</v>
          </cell>
          <cell r="C70" t="str">
            <v>Пункция новообразования молочной железы прицельная пункционная под контролем ультразвукового исследования</v>
          </cell>
          <cell r="D70">
            <v>20</v>
          </cell>
          <cell r="E70">
            <v>47.123765911019767</v>
          </cell>
          <cell r="F70">
            <v>718.73</v>
          </cell>
          <cell r="G70">
            <v>942.47531822039537</v>
          </cell>
          <cell r="H70">
            <v>1661.2053182203954</v>
          </cell>
        </row>
        <row r="71">
          <cell r="B71" t="str">
            <v>A11.21.005.001</v>
          </cell>
          <cell r="C71" t="str">
            <v>Биопсия предстательной железы под контролем ультразвукового исследования</v>
          </cell>
          <cell r="D71">
            <v>40</v>
          </cell>
          <cell r="E71">
            <v>47.123765911019767</v>
          </cell>
          <cell r="F71">
            <v>3129.0355555555557</v>
          </cell>
          <cell r="G71">
            <v>1884.9506364407907</v>
          </cell>
          <cell r="H71">
            <v>5013.986191996346</v>
          </cell>
        </row>
        <row r="72">
          <cell r="B72" t="str">
            <v>A11.22.002.001</v>
          </cell>
          <cell r="C72" t="str">
            <v>Пункция щитовидной или паращитовидной железы под контролем ультразвукового исследования</v>
          </cell>
          <cell r="D72">
            <v>20</v>
          </cell>
          <cell r="E72">
            <v>47.123765911019767</v>
          </cell>
          <cell r="F72">
            <v>279.48</v>
          </cell>
          <cell r="G72">
            <v>942.47531822039537</v>
          </cell>
          <cell r="H72">
            <v>1221.9553182203954</v>
          </cell>
        </row>
        <row r="73">
          <cell r="B73" t="str">
            <v>A11.22.003</v>
          </cell>
          <cell r="C73" t="str">
            <v>Биопсия надпочечника под контролем ультразвукого исследования</v>
          </cell>
          <cell r="D73">
            <v>30</v>
          </cell>
          <cell r="E73">
            <v>47.123765911019767</v>
          </cell>
          <cell r="F73">
            <v>2548.4255555555555</v>
          </cell>
          <cell r="G73">
            <v>1413.712977330593</v>
          </cell>
          <cell r="H73">
            <v>3962.1385328861488</v>
          </cell>
        </row>
        <row r="74">
          <cell r="B74" t="str">
            <v>A11.28.001.001</v>
          </cell>
          <cell r="C74" t="str">
            <v>Биопсия почки под контролем ультразвукового исследования</v>
          </cell>
          <cell r="D74">
            <v>30</v>
          </cell>
          <cell r="E74">
            <v>47.123765911019767</v>
          </cell>
          <cell r="F74">
            <v>2547.1855555555553</v>
          </cell>
          <cell r="G74">
            <v>1413.712977330593</v>
          </cell>
          <cell r="H74">
            <v>3960.8985328861481</v>
          </cell>
        </row>
        <row r="75">
          <cell r="B75" t="str">
            <v>A11.28.011</v>
          </cell>
          <cell r="C75" t="str">
            <v>Чрескожная пункционная нефростомия</v>
          </cell>
          <cell r="D75">
            <v>50</v>
          </cell>
          <cell r="E75">
            <v>47.123765911019767</v>
          </cell>
          <cell r="F75">
            <v>11810.803333333333</v>
          </cell>
          <cell r="G75">
            <v>2356.1882955509882</v>
          </cell>
          <cell r="H75">
            <v>14166.991628884321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workbookViewId="0">
      <pane xSplit="4" ySplit="2" topLeftCell="F63" activePane="bottomRight" state="frozen"/>
      <selection pane="topRight" activeCell="E1" sqref="E1"/>
      <selection pane="bottomLeft" activeCell="A3" sqref="A3"/>
      <selection pane="bottomRight" activeCell="B92" sqref="B92"/>
    </sheetView>
  </sheetViews>
  <sheetFormatPr defaultRowHeight="15" x14ac:dyDescent="0.25"/>
  <cols>
    <col min="1" max="1" width="14.140625" style="6" customWidth="1"/>
    <col min="2" max="2" width="76.5703125" style="2" customWidth="1"/>
    <col min="3" max="3" width="10.28515625" style="2" customWidth="1"/>
    <col min="4" max="4" width="13.28515625" style="2" customWidth="1"/>
    <col min="5" max="5" width="10.5703125" style="5" customWidth="1"/>
    <col min="6" max="6" width="9.140625" style="5" customWidth="1"/>
    <col min="7" max="7" width="12" style="5" customWidth="1"/>
    <col min="8" max="8" width="11.85546875" style="5" customWidth="1"/>
    <col min="9" max="9" width="12" style="5" customWidth="1"/>
    <col min="10" max="10" width="12.7109375" style="5" customWidth="1"/>
    <col min="11" max="12" width="9.140625" style="4" customWidth="1"/>
    <col min="13" max="13" width="8.42578125" style="2" customWidth="1"/>
    <col min="14" max="14" width="12.85546875" style="2" customWidth="1"/>
    <col min="15" max="15" width="11.28515625" style="2" customWidth="1"/>
    <col min="16" max="17" width="15.5703125" style="2" customWidth="1"/>
    <col min="18" max="16384" width="9.140625" style="2"/>
  </cols>
  <sheetData>
    <row r="1" spans="1:17" ht="15.75" customHeight="1" x14ac:dyDescent="0.25">
      <c r="A1" s="57" t="s">
        <v>0</v>
      </c>
      <c r="B1" s="58" t="s">
        <v>1</v>
      </c>
      <c r="C1" s="59" t="s">
        <v>244</v>
      </c>
      <c r="D1" s="59"/>
      <c r="L1" s="7"/>
      <c r="O1" s="8"/>
      <c r="P1" s="8"/>
      <c r="Q1" s="8"/>
    </row>
    <row r="2" spans="1:17" s="4" customFormat="1" ht="60" x14ac:dyDescent="0.25">
      <c r="A2" s="57"/>
      <c r="B2" s="58"/>
      <c r="C2" s="9" t="s">
        <v>2</v>
      </c>
      <c r="D2" s="9" t="s">
        <v>3</v>
      </c>
      <c r="E2" s="36" t="s">
        <v>238</v>
      </c>
      <c r="F2" s="37" t="s">
        <v>239</v>
      </c>
      <c r="G2" s="37" t="s">
        <v>240</v>
      </c>
      <c r="H2" s="37" t="s">
        <v>241</v>
      </c>
      <c r="I2" s="37" t="s">
        <v>242</v>
      </c>
      <c r="J2" s="37" t="s">
        <v>243</v>
      </c>
      <c r="K2" s="3"/>
      <c r="L2" s="1" t="s">
        <v>248</v>
      </c>
      <c r="M2" s="60" t="s">
        <v>247</v>
      </c>
      <c r="N2" s="61"/>
      <c r="O2" s="38" t="s">
        <v>253</v>
      </c>
      <c r="P2" s="9" t="s">
        <v>254</v>
      </c>
      <c r="Q2" s="9" t="s">
        <v>255</v>
      </c>
    </row>
    <row r="3" spans="1:17" s="23" customFormat="1" x14ac:dyDescent="0.25">
      <c r="A3" s="18" t="s">
        <v>99</v>
      </c>
      <c r="B3" s="19" t="s">
        <v>100</v>
      </c>
      <c r="C3" s="20">
        <v>1078.3499999999999</v>
      </c>
      <c r="D3" s="20">
        <v>865.75</v>
      </c>
      <c r="E3" s="39">
        <f>IFERROR(VLOOKUP(A3,'[1]Расчет тарифов_16'!$B$6:$H$141,7,FALSE),0)</f>
        <v>2838.94</v>
      </c>
      <c r="F3" s="17">
        <f>IFERROR(VLOOKUP(A3,'[2]Расчет тарифов_16'!$B$6:$H$36,7,FALSE),0)</f>
        <v>4051.82</v>
      </c>
      <c r="G3" s="17">
        <f>IFERROR(VLOOKUP(A3,'[3]Расчет тарифов_16'!$B$5:$H$53,7,FALSE),0)</f>
        <v>0</v>
      </c>
      <c r="H3" s="17">
        <f>IFERROR(VLOOKUP(A3,'[4]Расчет тарифов_16'!$B$5:$H$29,6,FALSE),0)</f>
        <v>0</v>
      </c>
      <c r="I3" s="17">
        <f>IFERROR(VLOOKUP(A3,'[5]Расчет тарифов_16'!$B$5:$H$25,7,FALSE),0)</f>
        <v>0</v>
      </c>
      <c r="J3" s="17">
        <f>IFERROR(VLOOKUP(A3,'[6]Расчет тарифов_16'!$B$5:$H$75,7,FALSE),0)</f>
        <v>0</v>
      </c>
      <c r="K3" s="17">
        <f t="shared" ref="K3:K28" si="0">SUM(E3:J3)</f>
        <v>6890.76</v>
      </c>
      <c r="L3" s="17">
        <f>(SUM(E3:J3))/2</f>
        <v>3445.38</v>
      </c>
      <c r="M3" s="22">
        <v>2766</v>
      </c>
      <c r="N3" s="16">
        <v>2394877.1</v>
      </c>
      <c r="O3" s="16">
        <v>865.83</v>
      </c>
      <c r="P3" s="17">
        <f t="shared" ref="P3:P28" si="1">L3-O3</f>
        <v>2579.5500000000002</v>
      </c>
      <c r="Q3" s="17">
        <f t="shared" ref="Q3:Q28" si="2">L3/O3*100-100</f>
        <v>297.93</v>
      </c>
    </row>
    <row r="4" spans="1:17" s="23" customFormat="1" ht="17.25" customHeight="1" x14ac:dyDescent="0.25">
      <c r="A4" s="18" t="s">
        <v>101</v>
      </c>
      <c r="B4" s="19" t="s">
        <v>102</v>
      </c>
      <c r="C4" s="20">
        <v>1567.01</v>
      </c>
      <c r="D4" s="20">
        <v>1365.02</v>
      </c>
      <c r="E4" s="39">
        <f>IFERROR(VLOOKUP(A4,'[1]Расчет тарифов_16'!$B$6:$H$141,7,FALSE),0)</f>
        <v>6024.97</v>
      </c>
      <c r="F4" s="17">
        <f>IFERROR(VLOOKUP(A4,'[2]Расчет тарифов_16'!$B$6:$H$36,7,FALSE),0)</f>
        <v>0</v>
      </c>
      <c r="G4" s="17">
        <f>IFERROR(VLOOKUP(A4,'[3]Расчет тарифов_16'!$B$5:$H$53,7,FALSE),0)</f>
        <v>1969.28</v>
      </c>
      <c r="H4" s="17">
        <f>IFERROR(VLOOKUP(A4,'[4]Расчет тарифов_16'!$B$5:$H$29,6,FALSE),0)</f>
        <v>0</v>
      </c>
      <c r="I4" s="17">
        <f>IFERROR(VLOOKUP(A4,'[5]Расчет тарифов_16'!$B$5:$H$25,7,FALSE),0)</f>
        <v>0</v>
      </c>
      <c r="J4" s="17">
        <f>IFERROR(VLOOKUP(A4,'[6]Расчет тарифов_16'!$B$5:$H$75,7,FALSE),0)</f>
        <v>0</v>
      </c>
      <c r="K4" s="17">
        <f t="shared" si="0"/>
        <v>7994.25</v>
      </c>
      <c r="L4" s="17">
        <f>(SUM(E4:J4))/2</f>
        <v>3997.13</v>
      </c>
      <c r="M4" s="22">
        <v>31</v>
      </c>
      <c r="N4" s="17">
        <v>42315.62</v>
      </c>
      <c r="O4" s="16">
        <v>1365.02</v>
      </c>
      <c r="P4" s="17">
        <f t="shared" si="1"/>
        <v>2632.11</v>
      </c>
      <c r="Q4" s="17">
        <f t="shared" si="2"/>
        <v>192.83</v>
      </c>
    </row>
    <row r="5" spans="1:17" s="23" customFormat="1" ht="17.25" customHeight="1" x14ac:dyDescent="0.25">
      <c r="A5" s="18" t="s">
        <v>36</v>
      </c>
      <c r="B5" s="19" t="s">
        <v>37</v>
      </c>
      <c r="C5" s="20">
        <v>1728.3</v>
      </c>
      <c r="D5" s="20">
        <v>1524.86</v>
      </c>
      <c r="E5" s="39">
        <v>6316.16</v>
      </c>
      <c r="F5" s="17">
        <v>0</v>
      </c>
      <c r="G5" s="17">
        <v>1708.14</v>
      </c>
      <c r="H5" s="17">
        <v>0</v>
      </c>
      <c r="I5" s="17">
        <v>0</v>
      </c>
      <c r="J5" s="17">
        <v>0</v>
      </c>
      <c r="K5" s="17">
        <f t="shared" si="0"/>
        <v>8024.3</v>
      </c>
      <c r="L5" s="17">
        <f>(SUM(E5:J5))/2</f>
        <v>4012.15</v>
      </c>
      <c r="M5" s="22">
        <v>8</v>
      </c>
      <c r="N5" s="22">
        <v>12199</v>
      </c>
      <c r="O5" s="16">
        <v>1524.86</v>
      </c>
      <c r="P5" s="17">
        <f t="shared" si="1"/>
        <v>2487.29</v>
      </c>
      <c r="Q5" s="17">
        <f t="shared" si="2"/>
        <v>163.12</v>
      </c>
    </row>
    <row r="6" spans="1:17" s="23" customFormat="1" ht="15" customHeight="1" x14ac:dyDescent="0.25">
      <c r="A6" s="18" t="s">
        <v>119</v>
      </c>
      <c r="B6" s="19" t="s">
        <v>120</v>
      </c>
      <c r="C6" s="20">
        <v>2927.97</v>
      </c>
      <c r="D6" s="20">
        <v>2658.65</v>
      </c>
      <c r="E6" s="39">
        <f>IFERROR(VLOOKUP(A6,'[1]Расчет тарифов_16'!$B$6:$H$141,7,FALSE),0)</f>
        <v>6363.57</v>
      </c>
      <c r="F6" s="17">
        <f>IFERROR(VLOOKUP(A6,'[2]Расчет тарифов_16'!$B$6:$H$36,7,FALSE),0)</f>
        <v>0</v>
      </c>
      <c r="G6" s="17">
        <f>IFERROR(VLOOKUP(A6,'[3]Расчет тарифов_16'!$B$5:$H$53,7,FALSE),0)</f>
        <v>0</v>
      </c>
      <c r="H6" s="17">
        <f>IFERROR(VLOOKUP(A6,'[4]Расчет тарифов_16'!$B$5:$H$29,6,FALSE),0)</f>
        <v>0</v>
      </c>
      <c r="I6" s="17">
        <f>IFERROR(VLOOKUP(A6,'[5]Расчет тарифов_16'!$B$5:$H$25,7,FALSE),0)</f>
        <v>0</v>
      </c>
      <c r="J6" s="17">
        <f>IFERROR(VLOOKUP(A6,'[6]Расчет тарифов_16'!$B$5:$H$75,7,FALSE),0)</f>
        <v>0</v>
      </c>
      <c r="K6" s="17">
        <f t="shared" si="0"/>
        <v>6363.57</v>
      </c>
      <c r="L6" s="17">
        <f>(SUM(E6:J6))</f>
        <v>6363.57</v>
      </c>
      <c r="M6" s="22">
        <v>16</v>
      </c>
      <c r="N6" s="17">
        <v>42538.400000000001</v>
      </c>
      <c r="O6" s="16">
        <v>2658.65</v>
      </c>
      <c r="P6" s="17">
        <f t="shared" si="1"/>
        <v>3704.92</v>
      </c>
      <c r="Q6" s="17">
        <f t="shared" si="2"/>
        <v>139.35</v>
      </c>
    </row>
    <row r="7" spans="1:17" s="23" customFormat="1" ht="26.25" customHeight="1" x14ac:dyDescent="0.25">
      <c r="A7" s="18" t="s">
        <v>67</v>
      </c>
      <c r="B7" s="19" t="s">
        <v>68</v>
      </c>
      <c r="C7" s="20">
        <v>2927.97</v>
      </c>
      <c r="D7" s="20">
        <v>2658.65</v>
      </c>
      <c r="E7" s="39">
        <f>IFERROR(VLOOKUP(A7,'[1]Расчет тарифов_16'!$B$6:$H$141,7,FALSE),0)</f>
        <v>6348.57</v>
      </c>
      <c r="F7" s="17">
        <f>IFERROR(VLOOKUP(A7,'[2]Расчет тарифов_16'!$B$6:$H$36,7,FALSE),0)</f>
        <v>0</v>
      </c>
      <c r="G7" s="17">
        <f>IFERROR(VLOOKUP(A7,'[3]Расчет тарифов_16'!$B$5:$H$53,7,FALSE),0)</f>
        <v>6244.91</v>
      </c>
      <c r="H7" s="17">
        <f>IFERROR(VLOOKUP(A7,'[4]Расчет тарифов_16'!$B$5:$H$29,6,FALSE),0)</f>
        <v>0</v>
      </c>
      <c r="I7" s="17">
        <f>IFERROR(VLOOKUP(A7,'[5]Расчет тарифов_16'!$B$5:$H$25,7,FALSE),0)</f>
        <v>0</v>
      </c>
      <c r="J7" s="17">
        <f>IFERROR(VLOOKUP(A7,'[6]Расчет тарифов_16'!$B$5:$H$75,7,FALSE),0)</f>
        <v>0</v>
      </c>
      <c r="K7" s="17">
        <f t="shared" si="0"/>
        <v>12593.48</v>
      </c>
      <c r="L7" s="17">
        <f>(SUM(E7:J7))/2</f>
        <v>6296.74</v>
      </c>
      <c r="M7" s="22">
        <v>990</v>
      </c>
      <c r="N7" s="17">
        <v>2664112.58</v>
      </c>
      <c r="O7" s="16">
        <v>2691.02</v>
      </c>
      <c r="P7" s="17">
        <f t="shared" si="1"/>
        <v>3605.72</v>
      </c>
      <c r="Q7" s="17">
        <f t="shared" si="2"/>
        <v>133.99</v>
      </c>
    </row>
    <row r="8" spans="1:17" s="23" customFormat="1" ht="25.5" x14ac:dyDescent="0.25">
      <c r="A8" s="18" t="s">
        <v>69</v>
      </c>
      <c r="B8" s="19" t="s">
        <v>70</v>
      </c>
      <c r="C8" s="20">
        <v>2760.17</v>
      </c>
      <c r="D8" s="20">
        <v>2760.17</v>
      </c>
      <c r="E8" s="39">
        <f>IFERROR(VLOOKUP(A8,'[1]Расчет тарифов_16'!$B$6:$H$141,7,FALSE),0)</f>
        <v>6363.57</v>
      </c>
      <c r="F8" s="17">
        <f>IFERROR(VLOOKUP(A8,'[2]Расчет тарифов_16'!$B$6:$H$36,7,FALSE),0)</f>
        <v>0</v>
      </c>
      <c r="G8" s="17">
        <f>IFERROR(VLOOKUP(A8,'[3]Расчет тарифов_16'!$B$5:$H$53,7,FALSE),0)</f>
        <v>0</v>
      </c>
      <c r="H8" s="17">
        <f>IFERROR(VLOOKUP(A8,'[4]Расчет тарифов_16'!$B$5:$H$29,6,FALSE),0)</f>
        <v>0</v>
      </c>
      <c r="I8" s="17">
        <f>IFERROR(VLOOKUP(A8,'[5]Расчет тарифов_16'!$B$5:$H$25,7,FALSE),0)</f>
        <v>0</v>
      </c>
      <c r="J8" s="17">
        <f>IFERROR(VLOOKUP(A8,'[6]Расчет тарифов_16'!$B$5:$H$75,7,FALSE),0)</f>
        <v>0</v>
      </c>
      <c r="K8" s="17">
        <f t="shared" si="0"/>
        <v>6363.57</v>
      </c>
      <c r="L8" s="17">
        <f>(SUM(E8:J8))</f>
        <v>6363.57</v>
      </c>
      <c r="M8" s="22">
        <v>173</v>
      </c>
      <c r="N8" s="17">
        <v>477509.41</v>
      </c>
      <c r="O8" s="16">
        <v>2760.17</v>
      </c>
      <c r="P8" s="17">
        <f t="shared" si="1"/>
        <v>3603.4</v>
      </c>
      <c r="Q8" s="17">
        <f t="shared" si="2"/>
        <v>130.55000000000001</v>
      </c>
    </row>
    <row r="9" spans="1:17" s="23" customFormat="1" ht="25.5" x14ac:dyDescent="0.25">
      <c r="A9" s="18" t="s">
        <v>73</v>
      </c>
      <c r="B9" s="19" t="s">
        <v>74</v>
      </c>
      <c r="C9" s="20">
        <v>2760.17</v>
      </c>
      <c r="D9" s="20">
        <v>2760.17</v>
      </c>
      <c r="E9" s="39">
        <f>IFERROR(VLOOKUP(A9,'[1]Расчет тарифов_16'!$B$6:$H$141,7,FALSE),0)</f>
        <v>6351.17</v>
      </c>
      <c r="F9" s="17">
        <f>IFERROR(VLOOKUP(A9,'[2]Расчет тарифов_16'!$B$6:$H$36,7,FALSE),0)</f>
        <v>0</v>
      </c>
      <c r="G9" s="17">
        <f>IFERROR(VLOOKUP(A9,'[3]Расчет тарифов_16'!$B$5:$H$53,7,FALSE),0)</f>
        <v>6244.91</v>
      </c>
      <c r="H9" s="17">
        <f>IFERROR(VLOOKUP(A9,'[4]Расчет тарифов_16'!$B$5:$H$29,6,FALSE),0)</f>
        <v>0</v>
      </c>
      <c r="I9" s="17">
        <f>IFERROR(VLOOKUP(A9,'[5]Расчет тарифов_16'!$B$5:$H$25,7,FALSE),0)</f>
        <v>0</v>
      </c>
      <c r="J9" s="17">
        <f>IFERROR(VLOOKUP(A9,'[6]Расчет тарифов_16'!$B$5:$H$75,7,FALSE),0)</f>
        <v>0</v>
      </c>
      <c r="K9" s="17">
        <f t="shared" si="0"/>
        <v>12596.08</v>
      </c>
      <c r="L9" s="17">
        <f>(SUM(E9:J9))/2</f>
        <v>6298.04</v>
      </c>
      <c r="M9" s="22">
        <v>176</v>
      </c>
      <c r="N9" s="17">
        <v>485789.92</v>
      </c>
      <c r="O9" s="16">
        <v>2760.17</v>
      </c>
      <c r="P9" s="17">
        <f t="shared" si="1"/>
        <v>3537.87</v>
      </c>
      <c r="Q9" s="17">
        <f t="shared" si="2"/>
        <v>128.18</v>
      </c>
    </row>
    <row r="10" spans="1:17" s="23" customFormat="1" ht="25.5" x14ac:dyDescent="0.25">
      <c r="A10" s="18" t="s">
        <v>75</v>
      </c>
      <c r="B10" s="19" t="s">
        <v>76</v>
      </c>
      <c r="C10" s="20">
        <v>3018.42</v>
      </c>
      <c r="D10" s="20">
        <v>2760.17</v>
      </c>
      <c r="E10" s="39">
        <f>IFERROR(VLOOKUP(A10,'[1]Расчет тарифов_16'!$B$6:$H$141,7,FALSE),0)</f>
        <v>6369.49</v>
      </c>
      <c r="F10" s="17">
        <f>IFERROR(VLOOKUP(A10,'[2]Расчет тарифов_16'!$B$6:$H$36,7,FALSE),0)</f>
        <v>0</v>
      </c>
      <c r="G10" s="17">
        <f>IFERROR(VLOOKUP(A10,'[3]Расчет тарифов_16'!$B$5:$H$53,7,FALSE),0)</f>
        <v>0</v>
      </c>
      <c r="H10" s="17">
        <f>IFERROR(VLOOKUP(A10,'[4]Расчет тарифов_16'!$B$5:$H$29,6,FALSE),0)</f>
        <v>0</v>
      </c>
      <c r="I10" s="17">
        <f>IFERROR(VLOOKUP(A10,'[5]Расчет тарифов_16'!$B$5:$H$25,7,FALSE),0)</f>
        <v>0</v>
      </c>
      <c r="J10" s="17">
        <f>IFERROR(VLOOKUP(A10,'[6]Расчет тарифов_16'!$B$5:$H$75,7,FALSE),0)</f>
        <v>0</v>
      </c>
      <c r="K10" s="17">
        <f t="shared" si="0"/>
        <v>6369.49</v>
      </c>
      <c r="L10" s="17">
        <f>(SUM(E10:J10))</f>
        <v>6369.49</v>
      </c>
      <c r="M10" s="22">
        <v>122</v>
      </c>
      <c r="N10" s="17">
        <v>355076.49</v>
      </c>
      <c r="O10" s="16">
        <v>2910.46</v>
      </c>
      <c r="P10" s="17">
        <f t="shared" si="1"/>
        <v>3459.03</v>
      </c>
      <c r="Q10" s="17">
        <f t="shared" si="2"/>
        <v>118.85</v>
      </c>
    </row>
    <row r="11" spans="1:17" s="23" customFormat="1" ht="25.5" x14ac:dyDescent="0.25">
      <c r="A11" s="18" t="s">
        <v>117</v>
      </c>
      <c r="B11" s="19" t="s">
        <v>118</v>
      </c>
      <c r="C11" s="20">
        <v>2569.3000000000002</v>
      </c>
      <c r="D11" s="20">
        <v>2569.3000000000002</v>
      </c>
      <c r="E11" s="39">
        <f>IFERROR(VLOOKUP(A11,'[1]Расчет тарифов_16'!$B$6:$H$141,7,FALSE),0)</f>
        <v>3381.9</v>
      </c>
      <c r="F11" s="17">
        <f>IFERROR(VLOOKUP(A11,'[2]Расчет тарифов_16'!$B$6:$H$36,7,FALSE),0)</f>
        <v>0</v>
      </c>
      <c r="G11" s="17">
        <f>IFERROR(VLOOKUP(A11,'[3]Расчет тарифов_16'!$B$5:$H$53,7,FALSE),0)</f>
        <v>0</v>
      </c>
      <c r="H11" s="17">
        <f>IFERROR(VLOOKUP(A11,'[4]Расчет тарифов_16'!$B$5:$H$29,6,FALSE),0)</f>
        <v>0</v>
      </c>
      <c r="I11" s="17">
        <f>IFERROR(VLOOKUP(A11,'[5]Расчет тарифов_16'!$B$5:$H$25,7,FALSE),0)</f>
        <v>4811.8599999999997</v>
      </c>
      <c r="J11" s="17">
        <f>IFERROR(VLOOKUP(A11,'[6]Расчет тарифов_16'!$B$5:$H$75,7,FALSE),0)</f>
        <v>7478.94</v>
      </c>
      <c r="K11" s="17">
        <f t="shared" si="0"/>
        <v>15672.7</v>
      </c>
      <c r="L11" s="17">
        <f>(SUM(E11:J11))/3</f>
        <v>5224.2299999999996</v>
      </c>
      <c r="M11" s="22">
        <v>102</v>
      </c>
      <c r="N11" s="17">
        <v>262068.6</v>
      </c>
      <c r="O11" s="16">
        <v>2569.3000000000002</v>
      </c>
      <c r="P11" s="17">
        <f t="shared" si="1"/>
        <v>2654.93</v>
      </c>
      <c r="Q11" s="17">
        <f t="shared" si="2"/>
        <v>103.33</v>
      </c>
    </row>
    <row r="12" spans="1:17" s="23" customFormat="1" x14ac:dyDescent="0.25">
      <c r="A12" s="18" t="s">
        <v>250</v>
      </c>
      <c r="B12" s="19" t="s">
        <v>121</v>
      </c>
      <c r="C12" s="20">
        <v>1792.46</v>
      </c>
      <c r="D12" s="20">
        <v>2201.98</v>
      </c>
      <c r="E12" s="39">
        <f>IFERROR(VLOOKUP(A12,'[1]Расчет тарифов_16'!$B$6:$H$141,7,FALSE),0)</f>
        <v>2666.22</v>
      </c>
      <c r="F12" s="17">
        <f>IFERROR(VLOOKUP(A12,'[2]Расчет тарифов_16'!$B$6:$H$36,7,FALSE),0)</f>
        <v>5327.92</v>
      </c>
      <c r="G12" s="17">
        <f>IFERROR(VLOOKUP(A12,'[3]Расчет тарифов_16'!$B$5:$H$53,7,FALSE),0)</f>
        <v>0</v>
      </c>
      <c r="H12" s="17">
        <f>IFERROR(VLOOKUP(A12,'[4]Расчет тарифов_16'!$B$5:$H$29,6,FALSE),0)</f>
        <v>0</v>
      </c>
      <c r="I12" s="17">
        <f>IFERROR(VLOOKUP(A12,'[5]Расчет тарифов_16'!$B$5:$H$25,7,FALSE),0)</f>
        <v>0</v>
      </c>
      <c r="J12" s="17">
        <f>IFERROR(VLOOKUP(A12,'[6]Расчет тарифов_16'!$B$5:$H$75,7,FALSE),0)</f>
        <v>0</v>
      </c>
      <c r="K12" s="17">
        <f t="shared" si="0"/>
        <v>7994.14</v>
      </c>
      <c r="L12" s="17">
        <f>(SUM(E12:J12))/2</f>
        <v>3997.07</v>
      </c>
      <c r="M12" s="22">
        <v>1497</v>
      </c>
      <c r="N12" s="17">
        <v>3193165.02</v>
      </c>
      <c r="O12" s="16">
        <v>2133.04</v>
      </c>
      <c r="P12" s="17">
        <f t="shared" si="1"/>
        <v>1864.03</v>
      </c>
      <c r="Q12" s="17">
        <f t="shared" si="2"/>
        <v>87.39</v>
      </c>
    </row>
    <row r="13" spans="1:17" s="23" customFormat="1" x14ac:dyDescent="0.25">
      <c r="A13" s="18" t="s">
        <v>128</v>
      </c>
      <c r="B13" s="19" t="s">
        <v>129</v>
      </c>
      <c r="C13" s="20">
        <v>1078.3499999999999</v>
      </c>
      <c r="D13" s="20">
        <v>974.21</v>
      </c>
      <c r="E13" s="39">
        <f>IFERROR(VLOOKUP(A13,'[1]Расчет тарифов_16'!$B$6:$H$141,7,FALSE),0)</f>
        <v>2825.86</v>
      </c>
      <c r="F13" s="17">
        <f>IFERROR(VLOOKUP(A13,'[2]Расчет тарифов_16'!$B$6:$H$36,7,FALSE),0)</f>
        <v>740.33</v>
      </c>
      <c r="G13" s="17">
        <f>IFERROR(VLOOKUP(A13,'[3]Расчет тарифов_16'!$B$5:$H$53,7,FALSE),0)</f>
        <v>1969.28</v>
      </c>
      <c r="H13" s="17">
        <f>IFERROR(VLOOKUP(A13,'[4]Расчет тарифов_16'!$B$5:$H$29,6,FALSE),0)</f>
        <v>1119.6500000000001</v>
      </c>
      <c r="I13" s="17">
        <f>IFERROR(VLOOKUP(A13,'[5]Расчет тарифов_16'!$B$5:$H$25,7,FALSE),0)</f>
        <v>1988.89</v>
      </c>
      <c r="J13" s="17">
        <f>IFERROR(VLOOKUP(A13,'[6]Расчет тарифов_16'!$B$5:$H$75,7,FALSE),0)</f>
        <v>0</v>
      </c>
      <c r="K13" s="17">
        <f t="shared" si="0"/>
        <v>8644.01</v>
      </c>
      <c r="L13" s="17">
        <f>(SUM(E13:J13))/5</f>
        <v>1728.8</v>
      </c>
      <c r="M13" s="22">
        <v>630</v>
      </c>
      <c r="N13" s="17">
        <v>619896.56000000006</v>
      </c>
      <c r="O13" s="16">
        <v>983.96</v>
      </c>
      <c r="P13" s="17">
        <f t="shared" si="1"/>
        <v>744.84</v>
      </c>
      <c r="Q13" s="17">
        <f t="shared" si="2"/>
        <v>75.7</v>
      </c>
    </row>
    <row r="14" spans="1:17" s="23" customFormat="1" x14ac:dyDescent="0.25">
      <c r="A14" s="18" t="s">
        <v>130</v>
      </c>
      <c r="B14" s="19" t="s">
        <v>131</v>
      </c>
      <c r="C14" s="20">
        <v>1388.02</v>
      </c>
      <c r="D14" s="20">
        <v>1235.51</v>
      </c>
      <c r="E14" s="39">
        <f>IFERROR(VLOOKUP(A14,'[1]Расчет тарифов_16'!$B$6:$H$141,7,FALSE),0)</f>
        <v>2638.41</v>
      </c>
      <c r="F14" s="17">
        <f>IFERROR(VLOOKUP(A14,'[2]Расчет тарифов_16'!$B$6:$H$36,7,FALSE),0)</f>
        <v>0</v>
      </c>
      <c r="G14" s="17">
        <f>IFERROR(VLOOKUP(A14,'[3]Расчет тарифов_16'!$B$5:$H$53,7,FALSE),0)</f>
        <v>1969.28</v>
      </c>
      <c r="H14" s="17">
        <f>IFERROR(VLOOKUP(A14,'[4]Расчет тарифов_16'!$B$5:$H$29,6,FALSE),0)</f>
        <v>0</v>
      </c>
      <c r="I14" s="17">
        <f>IFERROR(VLOOKUP(A14,'[5]Расчет тарифов_16'!$B$5:$H$25,7,FALSE),0)</f>
        <v>1988.89</v>
      </c>
      <c r="J14" s="17">
        <f>IFERROR(VLOOKUP(A14,'[6]Расчет тарифов_16'!$B$5:$H$75,7,FALSE),0)</f>
        <v>0</v>
      </c>
      <c r="K14" s="17">
        <f t="shared" si="0"/>
        <v>6596.58</v>
      </c>
      <c r="L14" s="17">
        <f>(SUM(E14:J14))/3</f>
        <v>2198.86</v>
      </c>
      <c r="M14" s="22">
        <v>200</v>
      </c>
      <c r="N14" s="17">
        <v>250609.73</v>
      </c>
      <c r="O14" s="16">
        <v>1253.05</v>
      </c>
      <c r="P14" s="17">
        <f t="shared" si="1"/>
        <v>945.81</v>
      </c>
      <c r="Q14" s="17">
        <f t="shared" si="2"/>
        <v>75.48</v>
      </c>
    </row>
    <row r="15" spans="1:17" s="23" customFormat="1" x14ac:dyDescent="0.25">
      <c r="A15" s="18" t="s">
        <v>26</v>
      </c>
      <c r="B15" s="19" t="s">
        <v>27</v>
      </c>
      <c r="C15" s="20">
        <v>1423.16</v>
      </c>
      <c r="D15" s="20">
        <v>1270.5999999999999</v>
      </c>
      <c r="E15" s="39">
        <v>1157.96</v>
      </c>
      <c r="F15" s="17">
        <v>0</v>
      </c>
      <c r="G15" s="17">
        <v>1708.14</v>
      </c>
      <c r="H15" s="17">
        <v>3819.55</v>
      </c>
      <c r="I15" s="17">
        <v>0</v>
      </c>
      <c r="J15" s="17">
        <v>0</v>
      </c>
      <c r="K15" s="17">
        <f t="shared" si="0"/>
        <v>6685.65</v>
      </c>
      <c r="L15" s="17">
        <f>(SUM(E15:J15))/3</f>
        <v>2228.5500000000002</v>
      </c>
      <c r="M15" s="22">
        <v>366</v>
      </c>
      <c r="N15" s="22">
        <v>465345</v>
      </c>
      <c r="O15" s="16">
        <v>1271.43</v>
      </c>
      <c r="P15" s="17">
        <f t="shared" si="1"/>
        <v>957.12</v>
      </c>
      <c r="Q15" s="17">
        <f t="shared" si="2"/>
        <v>75.28</v>
      </c>
    </row>
    <row r="16" spans="1:17" s="23" customFormat="1" x14ac:dyDescent="0.25">
      <c r="A16" s="18" t="s">
        <v>24</v>
      </c>
      <c r="B16" s="19" t="s">
        <v>25</v>
      </c>
      <c r="C16" s="20">
        <v>1423.16</v>
      </c>
      <c r="D16" s="20">
        <v>1270.5999999999999</v>
      </c>
      <c r="E16" s="39">
        <v>1157.96</v>
      </c>
      <c r="F16" s="17">
        <v>0</v>
      </c>
      <c r="G16" s="17">
        <v>1708.14</v>
      </c>
      <c r="H16" s="17">
        <v>3819.55</v>
      </c>
      <c r="I16" s="17">
        <v>0</v>
      </c>
      <c r="J16" s="17">
        <v>0</v>
      </c>
      <c r="K16" s="17">
        <f t="shared" si="0"/>
        <v>6685.65</v>
      </c>
      <c r="L16" s="17">
        <f>(SUM(E16:J16))/3</f>
        <v>2228.5500000000002</v>
      </c>
      <c r="M16" s="22">
        <v>470</v>
      </c>
      <c r="N16" s="22">
        <v>598708</v>
      </c>
      <c r="O16" s="16">
        <v>1273.8499999999999</v>
      </c>
      <c r="P16" s="17">
        <f t="shared" si="1"/>
        <v>954.7</v>
      </c>
      <c r="Q16" s="17">
        <f t="shared" si="2"/>
        <v>74.95</v>
      </c>
    </row>
    <row r="17" spans="1:17" s="23" customFormat="1" ht="25.5" x14ac:dyDescent="0.25">
      <c r="A17" s="18" t="s">
        <v>111</v>
      </c>
      <c r="B17" s="19" t="s">
        <v>112</v>
      </c>
      <c r="C17" s="20">
        <v>3925.25</v>
      </c>
      <c r="D17" s="20">
        <v>3655.93</v>
      </c>
      <c r="E17" s="39">
        <f>IFERROR(VLOOKUP(A17,'[1]Расчет тарифов_16'!$B$6:$H$141,7,FALSE),0)</f>
        <v>6369.49</v>
      </c>
      <c r="F17" s="17">
        <f>IFERROR(VLOOKUP(A17,'[2]Расчет тарифов_16'!$B$6:$H$36,7,FALSE),0)</f>
        <v>0</v>
      </c>
      <c r="G17" s="17">
        <f>IFERROR(VLOOKUP(A17,'[3]Расчет тарифов_16'!$B$5:$H$53,7,FALSE),0)</f>
        <v>0</v>
      </c>
      <c r="H17" s="17">
        <f>IFERROR(VLOOKUP(A17,'[4]Расчет тарифов_16'!$B$5:$H$29,6,FALSE),0)</f>
        <v>0</v>
      </c>
      <c r="I17" s="17">
        <f>IFERROR(VLOOKUP(A17,'[5]Расчет тарифов_16'!$B$5:$H$25,7,FALSE),0)</f>
        <v>0</v>
      </c>
      <c r="J17" s="17">
        <f>IFERROR(VLOOKUP(A17,'[6]Расчет тарифов_16'!$B$5:$H$75,7,FALSE),0)</f>
        <v>0</v>
      </c>
      <c r="K17" s="17">
        <f t="shared" si="0"/>
        <v>6369.49</v>
      </c>
      <c r="L17" s="17">
        <f>(SUM(E17:J17))</f>
        <v>6369.49</v>
      </c>
      <c r="M17" s="22">
        <v>444</v>
      </c>
      <c r="N17" s="17">
        <v>1623232.92</v>
      </c>
      <c r="O17" s="16">
        <v>3655.93</v>
      </c>
      <c r="P17" s="17">
        <f t="shared" si="1"/>
        <v>2713.56</v>
      </c>
      <c r="Q17" s="17">
        <f t="shared" si="2"/>
        <v>74.22</v>
      </c>
    </row>
    <row r="18" spans="1:17" s="23" customFormat="1" x14ac:dyDescent="0.25">
      <c r="A18" s="18" t="s">
        <v>83</v>
      </c>
      <c r="B18" s="19" t="s">
        <v>84</v>
      </c>
      <c r="C18" s="20">
        <v>1078.3499999999999</v>
      </c>
      <c r="D18" s="20">
        <v>865.75</v>
      </c>
      <c r="E18" s="39">
        <f>IFERROR(VLOOKUP(A18,'[1]Расчет тарифов_16'!$B$6:$H$141,7,FALSE),0)</f>
        <v>968.53</v>
      </c>
      <c r="F18" s="17">
        <f>IFERROR(VLOOKUP(A18,'[2]Расчет тарифов_16'!$B$6:$H$36,7,FALSE),0)</f>
        <v>0</v>
      </c>
      <c r="G18" s="17">
        <f>IFERROR(VLOOKUP(A18,'[3]Расчет тарифов_16'!$B$5:$H$53,7,FALSE),0)</f>
        <v>1969.28</v>
      </c>
      <c r="H18" s="17">
        <f>IFERROR(VLOOKUP(A18,'[4]Расчет тарифов_16'!$B$5:$H$29,6,FALSE),0)</f>
        <v>0</v>
      </c>
      <c r="I18" s="17">
        <f>IFERROR(VLOOKUP(A18,'[5]Расчет тарифов_16'!$B$5:$H$25,7,FALSE),0)</f>
        <v>0</v>
      </c>
      <c r="J18" s="17">
        <f>IFERROR(VLOOKUP(A18,'[6]Расчет тарифов_16'!$B$5:$H$75,7,FALSE),0)</f>
        <v>0</v>
      </c>
      <c r="K18" s="17">
        <f t="shared" si="0"/>
        <v>2937.81</v>
      </c>
      <c r="L18" s="17">
        <f>(SUM(E18:J18))/2</f>
        <v>1468.91</v>
      </c>
      <c r="M18" s="22">
        <v>458</v>
      </c>
      <c r="N18" s="17">
        <v>396513.5</v>
      </c>
      <c r="O18" s="16">
        <v>865.75</v>
      </c>
      <c r="P18" s="17">
        <f t="shared" si="1"/>
        <v>603.16</v>
      </c>
      <c r="Q18" s="17">
        <f t="shared" si="2"/>
        <v>69.67</v>
      </c>
    </row>
    <row r="19" spans="1:17" s="23" customFormat="1" ht="25.5" x14ac:dyDescent="0.25">
      <c r="A19" s="18" t="s">
        <v>97</v>
      </c>
      <c r="B19" s="19" t="s">
        <v>98</v>
      </c>
      <c r="C19" s="20">
        <v>3018.42</v>
      </c>
      <c r="D19" s="20">
        <v>4317.6000000000004</v>
      </c>
      <c r="E19" s="39">
        <f>IFERROR(VLOOKUP(A19,'[1]Расчет тарифов_16'!$B$6:$H$141,7,FALSE),0)</f>
        <v>6216.37</v>
      </c>
      <c r="F19" s="17">
        <f>IFERROR(VLOOKUP(A19,'[2]Расчет тарифов_16'!$B$6:$H$36,7,FALSE),0)</f>
        <v>0</v>
      </c>
      <c r="G19" s="17">
        <f>IFERROR(VLOOKUP(A19,'[3]Расчет тарифов_16'!$B$5:$H$53,7,FALSE),0)</f>
        <v>0</v>
      </c>
      <c r="H19" s="17">
        <f>IFERROR(VLOOKUP(A19,'[4]Расчет тарифов_16'!$B$5:$H$29,6,FALSE),0)</f>
        <v>0</v>
      </c>
      <c r="I19" s="17">
        <f>IFERROR(VLOOKUP(A19,'[5]Расчет тарифов_16'!$B$5:$H$25,7,FALSE),0)</f>
        <v>0</v>
      </c>
      <c r="J19" s="17">
        <f>IFERROR(VLOOKUP(A19,'[6]Расчет тарифов_16'!$B$5:$H$75,7,FALSE),0)</f>
        <v>7478.94</v>
      </c>
      <c r="K19" s="17">
        <f t="shared" si="0"/>
        <v>13695.31</v>
      </c>
      <c r="L19" s="17">
        <f>(SUM(E19:J19))/2</f>
        <v>6847.66</v>
      </c>
      <c r="M19" s="22">
        <v>173</v>
      </c>
      <c r="N19" s="17">
        <v>728756.28</v>
      </c>
      <c r="O19" s="16">
        <v>4212.46</v>
      </c>
      <c r="P19" s="17">
        <f t="shared" si="1"/>
        <v>2635.2</v>
      </c>
      <c r="Q19" s="17">
        <f t="shared" si="2"/>
        <v>62.56</v>
      </c>
    </row>
    <row r="20" spans="1:17" s="23" customFormat="1" ht="25.5" x14ac:dyDescent="0.25">
      <c r="A20" s="18" t="s">
        <v>71</v>
      </c>
      <c r="B20" s="19" t="s">
        <v>72</v>
      </c>
      <c r="C20" s="20">
        <v>2760.17</v>
      </c>
      <c r="D20" s="20">
        <v>2760.17</v>
      </c>
      <c r="E20" s="39">
        <f>IFERROR(VLOOKUP(A20,'[1]Расчет тарифов_16'!$B$6:$H$141,7,FALSE),0)</f>
        <v>4476.34</v>
      </c>
      <c r="F20" s="17">
        <f>IFERROR(VLOOKUP(A20,'[2]Расчет тарифов_16'!$B$6:$H$36,7,FALSE),0)</f>
        <v>0</v>
      </c>
      <c r="G20" s="17">
        <f>IFERROR(VLOOKUP(A20,'[3]Расчет тарифов_16'!$B$5:$H$53,7,FALSE),0)</f>
        <v>0</v>
      </c>
      <c r="H20" s="17">
        <f>IFERROR(VLOOKUP(A20,'[4]Расчет тарифов_16'!$B$5:$H$29,6,FALSE),0)</f>
        <v>0</v>
      </c>
      <c r="I20" s="17">
        <f>IFERROR(VLOOKUP(A20,'[5]Расчет тарифов_16'!$B$5:$H$25,7,FALSE),0)</f>
        <v>0</v>
      </c>
      <c r="J20" s="17">
        <f>IFERROR(VLOOKUP(A20,'[6]Расчет тарифов_16'!$B$5:$H$75,7,FALSE),0)</f>
        <v>0</v>
      </c>
      <c r="K20" s="17">
        <f t="shared" si="0"/>
        <v>4476.34</v>
      </c>
      <c r="L20" s="17">
        <f>(SUM(E20:J20))</f>
        <v>4476.34</v>
      </c>
      <c r="M20" s="22">
        <v>151</v>
      </c>
      <c r="N20" s="17">
        <v>416785.67</v>
      </c>
      <c r="O20" s="16">
        <v>2760.17</v>
      </c>
      <c r="P20" s="17">
        <f t="shared" si="1"/>
        <v>1716.17</v>
      </c>
      <c r="Q20" s="17">
        <f t="shared" si="2"/>
        <v>62.18</v>
      </c>
    </row>
    <row r="21" spans="1:17" s="23" customFormat="1" ht="30.75" customHeight="1" x14ac:dyDescent="0.25">
      <c r="A21" s="18" t="s">
        <v>89</v>
      </c>
      <c r="B21" s="19" t="s">
        <v>90</v>
      </c>
      <c r="C21" s="20">
        <v>3018.42</v>
      </c>
      <c r="D21" s="20">
        <v>4233.84</v>
      </c>
      <c r="E21" s="39">
        <f>IFERROR(VLOOKUP(A21,'[1]Расчет тарифов_16'!$B$6:$H$141,7,FALSE),0)</f>
        <v>6369.49</v>
      </c>
      <c r="F21" s="17">
        <f>IFERROR(VLOOKUP(A21,'[2]Расчет тарифов_16'!$B$6:$H$36,7,FALSE),0)</f>
        <v>0</v>
      </c>
      <c r="G21" s="17">
        <f>IFERROR(VLOOKUP(A21,'[3]Расчет тарифов_16'!$B$5:$H$53,7,FALSE),0)</f>
        <v>6244.91</v>
      </c>
      <c r="H21" s="17">
        <f>IFERROR(VLOOKUP(A21,'[4]Расчет тарифов_16'!$B$5:$H$29,6,FALSE),0)</f>
        <v>0</v>
      </c>
      <c r="I21" s="17">
        <f>IFERROR(VLOOKUP(A21,'[5]Расчет тарифов_16'!$B$5:$H$25,7,FALSE),0)</f>
        <v>0</v>
      </c>
      <c r="J21" s="17">
        <f>IFERROR(VLOOKUP(A21,'[6]Расчет тарифов_16'!$B$5:$H$75,7,FALSE),0)</f>
        <v>7478.94</v>
      </c>
      <c r="K21" s="17">
        <f t="shared" si="0"/>
        <v>20093.34</v>
      </c>
      <c r="L21" s="17">
        <f>(SUM(E21:J21))/3</f>
        <v>6697.78</v>
      </c>
      <c r="M21" s="22">
        <v>24</v>
      </c>
      <c r="N21" s="17">
        <v>101612.16</v>
      </c>
      <c r="O21" s="16">
        <v>4233.84</v>
      </c>
      <c r="P21" s="17">
        <f t="shared" si="1"/>
        <v>2463.94</v>
      </c>
      <c r="Q21" s="17">
        <f t="shared" si="2"/>
        <v>58.2</v>
      </c>
    </row>
    <row r="22" spans="1:17" s="23" customFormat="1" ht="25.5" x14ac:dyDescent="0.25">
      <c r="A22" s="18" t="s">
        <v>140</v>
      </c>
      <c r="B22" s="19" t="s">
        <v>141</v>
      </c>
      <c r="C22" s="20">
        <v>3018.42</v>
      </c>
      <c r="D22" s="20">
        <v>4401.37</v>
      </c>
      <c r="E22" s="39">
        <f>IFERROR(VLOOKUP(A22,'[1]Расчет тарифов_16'!$B$6:$H$141,7,FALSE),0)</f>
        <v>6369.49</v>
      </c>
      <c r="F22" s="17">
        <f>IFERROR(VLOOKUP(A22,'[2]Расчет тарифов_16'!$B$6:$H$36,7,FALSE),0)</f>
        <v>0</v>
      </c>
      <c r="G22" s="17">
        <f>IFERROR(VLOOKUP(A22,'[3]Расчет тарифов_16'!$B$5:$H$53,7,FALSE),0)</f>
        <v>6244.91</v>
      </c>
      <c r="H22" s="17">
        <f>IFERROR(VLOOKUP(A22,'[4]Расчет тарифов_16'!$B$5:$H$29,6,FALSE),0)</f>
        <v>0</v>
      </c>
      <c r="I22" s="17">
        <f>IFERROR(VLOOKUP(A22,'[5]Расчет тарифов_16'!$B$5:$H$25,7,FALSE),0)</f>
        <v>0</v>
      </c>
      <c r="J22" s="17">
        <f>IFERROR(VLOOKUP(A22,'[6]Расчет тарифов_16'!$B$5:$H$75,7,FALSE),0)</f>
        <v>7478.94</v>
      </c>
      <c r="K22" s="17">
        <f t="shared" si="0"/>
        <v>20093.34</v>
      </c>
      <c r="L22" s="17">
        <f>(SUM(E22:J22))/3</f>
        <v>6697.78</v>
      </c>
      <c r="M22" s="22">
        <v>1794</v>
      </c>
      <c r="N22" s="17">
        <v>7871164.6799999997</v>
      </c>
      <c r="O22" s="16">
        <v>4387.49</v>
      </c>
      <c r="P22" s="17">
        <f t="shared" si="1"/>
        <v>2310.29</v>
      </c>
      <c r="Q22" s="17">
        <f t="shared" si="2"/>
        <v>52.66</v>
      </c>
    </row>
    <row r="23" spans="1:17" s="23" customFormat="1" x14ac:dyDescent="0.25">
      <c r="A23" s="18" t="s">
        <v>12</v>
      </c>
      <c r="B23" s="19" t="s">
        <v>13</v>
      </c>
      <c r="C23" s="20">
        <v>1423.16</v>
      </c>
      <c r="D23" s="20">
        <v>1270.5999999999999</v>
      </c>
      <c r="E23" s="39">
        <v>1157.96</v>
      </c>
      <c r="F23" s="17">
        <v>0</v>
      </c>
      <c r="G23" s="17">
        <v>1708.14</v>
      </c>
      <c r="H23" s="17">
        <v>2895.9</v>
      </c>
      <c r="I23" s="17">
        <v>0</v>
      </c>
      <c r="J23" s="17">
        <v>0</v>
      </c>
      <c r="K23" s="17">
        <f t="shared" si="0"/>
        <v>5762</v>
      </c>
      <c r="L23" s="17">
        <f>(SUM(E23:J23))/3</f>
        <v>1920.67</v>
      </c>
      <c r="M23" s="22">
        <v>2211</v>
      </c>
      <c r="N23" s="22">
        <v>2824553</v>
      </c>
      <c r="O23" s="16">
        <v>1277.5</v>
      </c>
      <c r="P23" s="17">
        <f t="shared" si="1"/>
        <v>643.16999999999996</v>
      </c>
      <c r="Q23" s="17">
        <f t="shared" si="2"/>
        <v>50.35</v>
      </c>
    </row>
    <row r="24" spans="1:17" s="23" customFormat="1" x14ac:dyDescent="0.25">
      <c r="A24" s="18" t="s">
        <v>8</v>
      </c>
      <c r="B24" s="19" t="s">
        <v>9</v>
      </c>
      <c r="C24" s="20">
        <v>1423.16</v>
      </c>
      <c r="D24" s="20">
        <v>1270.5999999999999</v>
      </c>
      <c r="E24" s="39">
        <v>1043.1199999999999</v>
      </c>
      <c r="F24" s="17">
        <v>0</v>
      </c>
      <c r="G24" s="17">
        <v>1708.14</v>
      </c>
      <c r="H24" s="17">
        <v>2895.9</v>
      </c>
      <c r="I24" s="17">
        <v>0</v>
      </c>
      <c r="J24" s="17">
        <v>0</v>
      </c>
      <c r="K24" s="17">
        <f t="shared" si="0"/>
        <v>5647.16</v>
      </c>
      <c r="L24" s="17">
        <f>(SUM(E24:J24))/3</f>
        <v>1882.39</v>
      </c>
      <c r="M24" s="22">
        <v>17</v>
      </c>
      <c r="N24" s="22">
        <v>21600</v>
      </c>
      <c r="O24" s="16">
        <v>1270.5999999999999</v>
      </c>
      <c r="P24" s="17">
        <f t="shared" si="1"/>
        <v>611.79</v>
      </c>
      <c r="Q24" s="17">
        <f t="shared" si="2"/>
        <v>48.15</v>
      </c>
    </row>
    <row r="25" spans="1:17" s="23" customFormat="1" ht="25.5" x14ac:dyDescent="0.25">
      <c r="A25" s="18" t="s">
        <v>91</v>
      </c>
      <c r="B25" s="19" t="s">
        <v>92</v>
      </c>
      <c r="C25" s="20">
        <v>3018.42</v>
      </c>
      <c r="D25" s="20">
        <v>4317.6000000000004</v>
      </c>
      <c r="E25" s="39">
        <f>IFERROR(VLOOKUP(A25,'[1]Расчет тарифов_16'!$B$6:$H$141,7,FALSE),0)</f>
        <v>6369.49</v>
      </c>
      <c r="F25" s="17">
        <f>IFERROR(VLOOKUP(A25,'[2]Расчет тарифов_16'!$B$6:$H$36,7,FALSE),0)</f>
        <v>0</v>
      </c>
      <c r="G25" s="17">
        <f>IFERROR(VLOOKUP(A25,'[3]Расчет тарифов_16'!$B$5:$H$53,7,FALSE),0)</f>
        <v>0</v>
      </c>
      <c r="H25" s="17">
        <f>IFERROR(VLOOKUP(A25,'[4]Расчет тарифов_16'!$B$5:$H$29,6,FALSE),0)</f>
        <v>0</v>
      </c>
      <c r="I25" s="17">
        <f>IFERROR(VLOOKUP(A25,'[5]Расчет тарифов_16'!$B$5:$H$25,7,FALSE),0)</f>
        <v>0</v>
      </c>
      <c r="J25" s="17">
        <f>IFERROR(VLOOKUP(A25,'[6]Расчет тарифов_16'!$B$5:$H$75,7,FALSE),0)</f>
        <v>0</v>
      </c>
      <c r="K25" s="17">
        <f t="shared" si="0"/>
        <v>6369.49</v>
      </c>
      <c r="L25" s="17">
        <f>(SUM(E25:J25))</f>
        <v>6369.49</v>
      </c>
      <c r="M25" s="22">
        <v>48</v>
      </c>
      <c r="N25" s="17">
        <v>207244.79999999999</v>
      </c>
      <c r="O25" s="16">
        <v>4317.6000000000004</v>
      </c>
      <c r="P25" s="17">
        <f t="shared" si="1"/>
        <v>2051.89</v>
      </c>
      <c r="Q25" s="17">
        <f t="shared" si="2"/>
        <v>47.52</v>
      </c>
    </row>
    <row r="26" spans="1:17" s="23" customFormat="1" ht="25.5" x14ac:dyDescent="0.25">
      <c r="A26" s="18" t="s">
        <v>115</v>
      </c>
      <c r="B26" s="19" t="s">
        <v>116</v>
      </c>
      <c r="C26" s="20">
        <v>2384.08</v>
      </c>
      <c r="D26" s="20">
        <v>4317.6000000000004</v>
      </c>
      <c r="E26" s="39">
        <f>IFERROR(VLOOKUP(A26,'[1]Расчет тарифов_16'!$B$6:$H$141,7,FALSE),0)</f>
        <v>6363.57</v>
      </c>
      <c r="F26" s="17">
        <f>IFERROR(VLOOKUP(A26,'[2]Расчет тарифов_16'!$B$6:$H$36,7,FALSE),0)</f>
        <v>0</v>
      </c>
      <c r="G26" s="17">
        <f>IFERROR(VLOOKUP(A26,'[3]Расчет тарифов_16'!$B$5:$H$53,7,FALSE),0)</f>
        <v>0</v>
      </c>
      <c r="H26" s="17">
        <f>IFERROR(VLOOKUP(A26,'[4]Расчет тарифов_16'!$B$5:$H$29,6,FALSE),0)</f>
        <v>0</v>
      </c>
      <c r="I26" s="17">
        <f>IFERROR(VLOOKUP(A26,'[5]Расчет тарифов_16'!$B$5:$H$25,7,FALSE),0)</f>
        <v>0</v>
      </c>
      <c r="J26" s="17">
        <f>IFERROR(VLOOKUP(A26,'[6]Расчет тарифов_16'!$B$5:$H$75,7,FALSE),0)</f>
        <v>0</v>
      </c>
      <c r="K26" s="17">
        <f t="shared" si="0"/>
        <v>6363.57</v>
      </c>
      <c r="L26" s="17">
        <f>(SUM(E26:J26))</f>
        <v>6363.57</v>
      </c>
      <c r="M26" s="22">
        <v>158</v>
      </c>
      <c r="N26" s="17">
        <v>682180.8</v>
      </c>
      <c r="O26" s="16">
        <v>4317.6000000000004</v>
      </c>
      <c r="P26" s="17">
        <f t="shared" si="1"/>
        <v>2045.97</v>
      </c>
      <c r="Q26" s="17">
        <f t="shared" si="2"/>
        <v>47.39</v>
      </c>
    </row>
    <row r="27" spans="1:17" s="23" customFormat="1" ht="25.5" x14ac:dyDescent="0.25">
      <c r="A27" s="18" t="s">
        <v>124</v>
      </c>
      <c r="B27" s="19" t="s">
        <v>125</v>
      </c>
      <c r="C27" s="20">
        <v>4317.6000000000004</v>
      </c>
      <c r="D27" s="20">
        <v>4317.6000000000004</v>
      </c>
      <c r="E27" s="39">
        <f>IFERROR(VLOOKUP(A27,'[1]Расчет тарифов_16'!$B$6:$H$141,7,FALSE),0)</f>
        <v>6369.49</v>
      </c>
      <c r="F27" s="17">
        <f>IFERROR(VLOOKUP(A27,'[2]Расчет тарифов_16'!$B$6:$H$36,7,FALSE),0)</f>
        <v>0</v>
      </c>
      <c r="G27" s="17">
        <f>IFERROR(VLOOKUP(A27,'[3]Расчет тарифов_16'!$B$5:$H$53,7,FALSE),0)</f>
        <v>6244.91</v>
      </c>
      <c r="H27" s="17">
        <f>IFERROR(VLOOKUP(A27,'[4]Расчет тарифов_16'!$B$5:$H$29,6,FALSE),0)</f>
        <v>0</v>
      </c>
      <c r="I27" s="17">
        <f>IFERROR(VLOOKUP(A27,'[5]Расчет тарифов_16'!$B$5:$H$25,7,FALSE),0)</f>
        <v>0</v>
      </c>
      <c r="J27" s="17">
        <f>IFERROR(VLOOKUP(A27,'[6]Расчет тарифов_16'!$B$5:$H$75,7,FALSE),0)</f>
        <v>0</v>
      </c>
      <c r="K27" s="17">
        <f t="shared" si="0"/>
        <v>12614.4</v>
      </c>
      <c r="L27" s="17">
        <f>(SUM(E27:J27))/2</f>
        <v>6307.2</v>
      </c>
      <c r="M27" s="22">
        <v>43</v>
      </c>
      <c r="N27" s="17">
        <v>185656.8</v>
      </c>
      <c r="O27" s="16">
        <v>4317.6000000000004</v>
      </c>
      <c r="P27" s="17">
        <f t="shared" si="1"/>
        <v>1989.6</v>
      </c>
      <c r="Q27" s="17">
        <f t="shared" si="2"/>
        <v>46.08</v>
      </c>
    </row>
    <row r="28" spans="1:17" s="23" customFormat="1" ht="25.5" x14ac:dyDescent="0.25">
      <c r="A28" s="18" t="s">
        <v>126</v>
      </c>
      <c r="B28" s="19" t="s">
        <v>127</v>
      </c>
      <c r="C28" s="20">
        <v>4317.6000000000004</v>
      </c>
      <c r="D28" s="20">
        <v>4317.6000000000004</v>
      </c>
      <c r="E28" s="39">
        <f>IFERROR(VLOOKUP(A28,'[1]Расчет тарифов_16'!$B$6:$H$141,7,FALSE),0)</f>
        <v>6216.37</v>
      </c>
      <c r="F28" s="17">
        <f>IFERROR(VLOOKUP(A28,'[2]Расчет тарифов_16'!$B$6:$H$36,7,FALSE),0)</f>
        <v>0</v>
      </c>
      <c r="G28" s="17">
        <f>IFERROR(VLOOKUP(A28,'[3]Расчет тарифов_16'!$B$5:$H$53,7,FALSE),0)</f>
        <v>0</v>
      </c>
      <c r="H28" s="17">
        <f>IFERROR(VLOOKUP(A28,'[4]Расчет тарифов_16'!$B$5:$H$29,6,FALSE),0)</f>
        <v>0</v>
      </c>
      <c r="I28" s="17">
        <f>IFERROR(VLOOKUP(A28,'[5]Расчет тарифов_16'!$B$5:$H$25,7,FALSE),0)</f>
        <v>0</v>
      </c>
      <c r="J28" s="17">
        <f>IFERROR(VLOOKUP(A28,'[6]Расчет тарифов_16'!$B$5:$H$75,7,FALSE),0)</f>
        <v>0</v>
      </c>
      <c r="K28" s="17">
        <f t="shared" si="0"/>
        <v>6216.37</v>
      </c>
      <c r="L28" s="17">
        <f>(SUM(E28:J28))</f>
        <v>6216.37</v>
      </c>
      <c r="M28" s="22">
        <v>35</v>
      </c>
      <c r="N28" s="17">
        <v>151116</v>
      </c>
      <c r="O28" s="16">
        <v>4317.6000000000004</v>
      </c>
      <c r="P28" s="17">
        <f t="shared" si="1"/>
        <v>1898.77</v>
      </c>
      <c r="Q28" s="17">
        <f t="shared" si="2"/>
        <v>43.98</v>
      </c>
    </row>
    <row r="29" spans="1:17" s="23" customFormat="1" ht="17.25" customHeight="1" x14ac:dyDescent="0.25">
      <c r="A29" s="18" t="s">
        <v>85</v>
      </c>
      <c r="B29" s="19" t="s">
        <v>86</v>
      </c>
      <c r="C29" s="20">
        <v>5339.02</v>
      </c>
      <c r="D29" s="20">
        <v>5069.68</v>
      </c>
      <c r="E29" s="39">
        <f>IFERROR(VLOOKUP(A29,'[1]Расчет тарифов_16'!$B$6:$H$141,7,FALSE),0)</f>
        <v>6362.46</v>
      </c>
      <c r="F29" s="17">
        <f>IFERROR(VLOOKUP(A29,'[2]Расчет тарифов_16'!$B$6:$H$36,7,FALSE),0)</f>
        <v>0</v>
      </c>
      <c r="G29" s="17">
        <f>IFERROR(VLOOKUP(A29,'[3]Расчет тарифов_16'!$B$5:$H$53,7,FALSE),0)</f>
        <v>6244.91</v>
      </c>
      <c r="H29" s="17">
        <f>IFERROR(VLOOKUP(A29,'[4]Расчет тарифов_16'!$B$5:$H$29,6,FALSE),0)</f>
        <v>0</v>
      </c>
      <c r="I29" s="17">
        <f>IFERROR(VLOOKUP(A29,'[5]Расчет тарифов_16'!$B$5:$H$25,7,FALSE),0)</f>
        <v>0</v>
      </c>
      <c r="J29" s="17">
        <f>IFERROR(VLOOKUP(A29,'[6]Расчет тарифов_16'!$B$5:$H$75,7,FALSE),0)</f>
        <v>7478.94</v>
      </c>
      <c r="K29" s="17">
        <f t="shared" ref="K29:K34" si="3">SUM(E29:J29)</f>
        <v>20086.310000000001</v>
      </c>
      <c r="L29" s="17">
        <f>(SUM(E29:J29))/3</f>
        <v>6695.44</v>
      </c>
      <c r="M29" s="22">
        <v>508</v>
      </c>
      <c r="N29" s="17">
        <v>2575397.44</v>
      </c>
      <c r="O29" s="16">
        <v>5069.68</v>
      </c>
      <c r="P29" s="17">
        <f t="shared" ref="P29:P34" si="4">L29-O29</f>
        <v>1625.76</v>
      </c>
      <c r="Q29" s="17">
        <f t="shared" ref="Q29:Q34" si="5">L29/O29*100-100</f>
        <v>32.07</v>
      </c>
    </row>
    <row r="30" spans="1:17" s="23" customFormat="1" x14ac:dyDescent="0.25">
      <c r="A30" s="18" t="s">
        <v>87</v>
      </c>
      <c r="B30" s="19" t="s">
        <v>88</v>
      </c>
      <c r="C30" s="20">
        <v>1542.84</v>
      </c>
      <c r="D30" s="20">
        <v>1714.24</v>
      </c>
      <c r="E30" s="39">
        <f>IFERROR(VLOOKUP(A30,'[1]Расчет тарифов_16'!$B$6:$H$141,7,FALSE),0)</f>
        <v>2813.5</v>
      </c>
      <c r="F30" s="17">
        <f>IFERROR(VLOOKUP(A30,'[2]Расчет тарифов_16'!$B$6:$H$36,7,FALSE),0)</f>
        <v>0</v>
      </c>
      <c r="G30" s="17">
        <f>IFERROR(VLOOKUP(A30,'[3]Расчет тарифов_16'!$B$5:$H$53,7,FALSE),0)</f>
        <v>1969.28</v>
      </c>
      <c r="H30" s="17">
        <f>IFERROR(VLOOKUP(A30,'[4]Расчет тарифов_16'!$B$5:$H$29,6,FALSE),0)</f>
        <v>0</v>
      </c>
      <c r="I30" s="17">
        <f>IFERROR(VLOOKUP(A30,'[5]Расчет тарифов_16'!$B$5:$H$25,7,FALSE),0)</f>
        <v>1988.89</v>
      </c>
      <c r="J30" s="17">
        <f>IFERROR(VLOOKUP(A30,'[6]Расчет тарифов_16'!$B$5:$H$75,7,FALSE),0)</f>
        <v>0</v>
      </c>
      <c r="K30" s="17">
        <f t="shared" si="3"/>
        <v>6771.67</v>
      </c>
      <c r="L30" s="17">
        <f>(SUM(E30:J30))/3</f>
        <v>2257.2199999999998</v>
      </c>
      <c r="M30" s="22">
        <v>277</v>
      </c>
      <c r="N30" s="17">
        <v>474844.48</v>
      </c>
      <c r="O30" s="16">
        <v>1714.24</v>
      </c>
      <c r="P30" s="17">
        <f t="shared" si="4"/>
        <v>542.98</v>
      </c>
      <c r="Q30" s="17">
        <f t="shared" si="5"/>
        <v>31.67</v>
      </c>
    </row>
    <row r="31" spans="1:17" s="23" customFormat="1" x14ac:dyDescent="0.25">
      <c r="A31" s="18" t="s">
        <v>136</v>
      </c>
      <c r="B31" s="19" t="s">
        <v>137</v>
      </c>
      <c r="C31" s="20">
        <v>1745.52</v>
      </c>
      <c r="D31" s="20">
        <v>1462.75</v>
      </c>
      <c r="E31" s="39">
        <f>IFERROR(VLOOKUP(A31,'[1]Расчет тарифов_16'!$B$6:$H$141,7,FALSE),0)</f>
        <v>2837.67</v>
      </c>
      <c r="F31" s="17">
        <f>IFERROR(VLOOKUP(A31,'[2]Расчет тарифов_16'!$B$6:$H$36,7,FALSE),0)</f>
        <v>0</v>
      </c>
      <c r="G31" s="17">
        <f>IFERROR(VLOOKUP(A31,'[3]Расчет тарифов_16'!$B$5:$H$53,7,FALSE),0)</f>
        <v>1969.28</v>
      </c>
      <c r="H31" s="17">
        <f>IFERROR(VLOOKUP(A31,'[4]Расчет тарифов_16'!$B$5:$H$29,6,FALSE),0)</f>
        <v>1235.0999999999999</v>
      </c>
      <c r="I31" s="17">
        <f>IFERROR(VLOOKUP(A31,'[5]Расчет тарифов_16'!$B$5:$H$25,7,FALSE),0)</f>
        <v>0</v>
      </c>
      <c r="J31" s="17">
        <f>IFERROR(VLOOKUP(A31,'[6]Расчет тарифов_16'!$B$5:$H$75,7,FALSE),0)</f>
        <v>0</v>
      </c>
      <c r="K31" s="17">
        <f t="shared" si="3"/>
        <v>6042.05</v>
      </c>
      <c r="L31" s="17">
        <f>(SUM(E31:J31))/3</f>
        <v>2014.02</v>
      </c>
      <c r="M31" s="22">
        <v>254</v>
      </c>
      <c r="N31" s="17">
        <v>392180.71</v>
      </c>
      <c r="O31" s="16">
        <v>1544.02</v>
      </c>
      <c r="P31" s="17">
        <f t="shared" si="4"/>
        <v>470</v>
      </c>
      <c r="Q31" s="17">
        <f t="shared" si="5"/>
        <v>30.44</v>
      </c>
    </row>
    <row r="32" spans="1:17" s="23" customFormat="1" x14ac:dyDescent="0.25">
      <c r="A32" s="18" t="s">
        <v>107</v>
      </c>
      <c r="B32" s="19" t="s">
        <v>108</v>
      </c>
      <c r="C32" s="20">
        <v>1567.01</v>
      </c>
      <c r="D32" s="20">
        <v>1365.02</v>
      </c>
      <c r="E32" s="39">
        <f>IFERROR(VLOOKUP(A32,'[1]Расчет тарифов_16'!$B$6:$H$141,7,FALSE),0)</f>
        <v>1079.6099999999999</v>
      </c>
      <c r="F32" s="17">
        <f>IFERROR(VLOOKUP(A32,'[2]Расчет тарифов_16'!$B$6:$H$36,7,FALSE),0)</f>
        <v>0</v>
      </c>
      <c r="G32" s="17">
        <f>IFERROR(VLOOKUP(A32,'[3]Расчет тарифов_16'!$B$5:$H$53,7,FALSE),0)</f>
        <v>1969.28</v>
      </c>
      <c r="H32" s="17">
        <f>IFERROR(VLOOKUP(A32,'[4]Расчет тарифов_16'!$B$5:$H$29,6,FALSE),0)</f>
        <v>0</v>
      </c>
      <c r="I32" s="17">
        <f>IFERROR(VLOOKUP(A32,'[5]Расчет тарифов_16'!$B$5:$H$25,7,FALSE),0)</f>
        <v>2251.86</v>
      </c>
      <c r="J32" s="17">
        <f>IFERROR(VLOOKUP(A32,'[6]Расчет тарифов_16'!$B$5:$H$75,7,FALSE),0)</f>
        <v>0</v>
      </c>
      <c r="K32" s="17">
        <f t="shared" si="3"/>
        <v>5300.75</v>
      </c>
      <c r="L32" s="17">
        <f>(SUM(E32:J32))/3</f>
        <v>1766.92</v>
      </c>
      <c r="M32" s="22">
        <v>460</v>
      </c>
      <c r="N32" s="17">
        <v>628111.18999999994</v>
      </c>
      <c r="O32" s="16">
        <v>1365.46</v>
      </c>
      <c r="P32" s="17">
        <f t="shared" si="4"/>
        <v>401.46</v>
      </c>
      <c r="Q32" s="17">
        <f t="shared" si="5"/>
        <v>29.4</v>
      </c>
    </row>
    <row r="33" spans="1:17" s="23" customFormat="1" ht="15.75" customHeight="1" x14ac:dyDescent="0.25">
      <c r="A33" s="18" t="s">
        <v>134</v>
      </c>
      <c r="B33" s="19" t="s">
        <v>135</v>
      </c>
      <c r="C33" s="20">
        <v>2384.08</v>
      </c>
      <c r="D33" s="20">
        <v>4395.04</v>
      </c>
      <c r="E33" s="39">
        <f>IFERROR(VLOOKUP(A33,'[1]Расчет тарифов_16'!$B$6:$H$141,7,FALSE),0)</f>
        <v>6369.49</v>
      </c>
      <c r="F33" s="17">
        <f>IFERROR(VLOOKUP(A33,'[2]Расчет тарифов_16'!$B$6:$H$36,7,FALSE),0)</f>
        <v>0</v>
      </c>
      <c r="G33" s="17">
        <f>IFERROR(VLOOKUP(A33,'[3]Расчет тарифов_16'!$B$5:$H$53,7,FALSE),0)</f>
        <v>6244.91</v>
      </c>
      <c r="H33" s="17">
        <f>IFERROR(VLOOKUP(A33,'[4]Расчет тарифов_16'!$B$5:$H$29,6,FALSE),0)</f>
        <v>3338.78</v>
      </c>
      <c r="I33" s="17">
        <f>IFERROR(VLOOKUP(A33,'[5]Расчет тарифов_16'!$B$5:$H$25,7,FALSE),0)</f>
        <v>4811.8599999999997</v>
      </c>
      <c r="J33" s="17">
        <f>IFERROR(VLOOKUP(A33,'[6]Расчет тарифов_16'!$B$5:$H$75,7,FALSE),0)</f>
        <v>7478.94</v>
      </c>
      <c r="K33" s="17">
        <f t="shared" si="3"/>
        <v>28243.98</v>
      </c>
      <c r="L33" s="17">
        <f>(SUM(E33:J33))/5</f>
        <v>5648.8</v>
      </c>
      <c r="M33" s="22">
        <v>822</v>
      </c>
      <c r="N33" s="17">
        <v>3588591.36</v>
      </c>
      <c r="O33" s="16">
        <v>4365.68</v>
      </c>
      <c r="P33" s="17">
        <f t="shared" si="4"/>
        <v>1283.1199999999999</v>
      </c>
      <c r="Q33" s="17">
        <f t="shared" si="5"/>
        <v>29.39</v>
      </c>
    </row>
    <row r="34" spans="1:17" s="23" customFormat="1" x14ac:dyDescent="0.25">
      <c r="A34" s="18" t="s">
        <v>79</v>
      </c>
      <c r="B34" s="19" t="s">
        <v>80</v>
      </c>
      <c r="C34" s="20">
        <v>1567.01</v>
      </c>
      <c r="D34" s="20">
        <v>1365.02</v>
      </c>
      <c r="E34" s="39">
        <f>IFERROR(VLOOKUP(A34,'[1]Расчет тарифов_16'!$B$6:$H$141,7,FALSE),0)</f>
        <v>1079.6099999999999</v>
      </c>
      <c r="F34" s="17">
        <f>IFERROR(VLOOKUP(A34,'[2]Расчет тарифов_16'!$B$6:$H$36,7,FALSE),0)</f>
        <v>0</v>
      </c>
      <c r="G34" s="17">
        <f>IFERROR(VLOOKUP(A34,'[3]Расчет тарифов_16'!$B$5:$H$53,7,FALSE),0)</f>
        <v>1969.28</v>
      </c>
      <c r="H34" s="17">
        <f>IFERROR(VLOOKUP(A34,'[4]Расчет тарифов_16'!$B$5:$H$29,6,FALSE),0)</f>
        <v>1350.56</v>
      </c>
      <c r="I34" s="17">
        <f>IFERROR(VLOOKUP(A34,'[5]Расчет тарифов_16'!$B$5:$H$25,7,FALSE),0)</f>
        <v>1988.89</v>
      </c>
      <c r="J34" s="17">
        <f>IFERROR(VLOOKUP(A34,'[6]Расчет тарифов_16'!$B$5:$H$75,7,FALSE),0)</f>
        <v>2168.19</v>
      </c>
      <c r="K34" s="17">
        <f t="shared" si="3"/>
        <v>8556.5300000000007</v>
      </c>
      <c r="L34" s="17">
        <f>(SUM(E34:J34))/5</f>
        <v>1711.31</v>
      </c>
      <c r="M34" s="22">
        <v>1431</v>
      </c>
      <c r="N34" s="17">
        <v>1968088.89</v>
      </c>
      <c r="O34" s="16">
        <v>1375.32</v>
      </c>
      <c r="P34" s="17">
        <f t="shared" si="4"/>
        <v>335.99</v>
      </c>
      <c r="Q34" s="17">
        <f t="shared" si="5"/>
        <v>24.43</v>
      </c>
    </row>
    <row r="35" spans="1:17" s="23" customFormat="1" x14ac:dyDescent="0.25">
      <c r="A35" s="18" t="s">
        <v>77</v>
      </c>
      <c r="B35" s="19" t="s">
        <v>78</v>
      </c>
      <c r="C35" s="20">
        <v>1487.6</v>
      </c>
      <c r="D35" s="20">
        <v>1285.5899999999999</v>
      </c>
      <c r="E35" s="39">
        <f>IFERROR(VLOOKUP(A35,'[1]Расчет тарифов_16'!$B$6:$H$141,7,FALSE),0)</f>
        <v>1309.29</v>
      </c>
      <c r="F35" s="17">
        <f>IFERROR(VLOOKUP(A35,'[2]Расчет тарифов_16'!$B$6:$H$36,7,FALSE),0)</f>
        <v>849.71</v>
      </c>
      <c r="G35" s="17">
        <f>IFERROR(VLOOKUP(A35,'[3]Расчет тарифов_16'!$B$5:$H$53,7,FALSE),0)</f>
        <v>1969.28</v>
      </c>
      <c r="H35" s="17">
        <f>IFERROR(VLOOKUP(A35,'[4]Расчет тарифов_16'!$B$5:$H$29,6,FALSE),0)</f>
        <v>1350.56</v>
      </c>
      <c r="I35" s="17">
        <f>IFERROR(VLOOKUP(A35,'[5]Расчет тарифов_16'!$B$5:$H$25,7,FALSE),0)</f>
        <v>1988.89</v>
      </c>
      <c r="J35" s="17">
        <f>IFERROR(VLOOKUP(A35,'[6]Расчет тарифов_16'!$B$5:$H$75,7,FALSE),0)</f>
        <v>2168.19</v>
      </c>
      <c r="K35" s="17">
        <f t="shared" ref="K35:K66" si="6">SUM(E35:J35)</f>
        <v>9635.92</v>
      </c>
      <c r="L35" s="17">
        <f>(SUM(E35:J35))/6</f>
        <v>1605.99</v>
      </c>
      <c r="M35" s="22">
        <v>5624</v>
      </c>
      <c r="N35" s="17">
        <v>7276822.4699999997</v>
      </c>
      <c r="O35" s="16">
        <v>1293.8900000000001</v>
      </c>
      <c r="P35" s="17">
        <f t="shared" ref="P35:P66" si="7">L35-O35</f>
        <v>312.10000000000002</v>
      </c>
      <c r="Q35" s="17">
        <f t="shared" ref="Q35:Q69" si="8">L35/O35*100-100</f>
        <v>24.12</v>
      </c>
    </row>
    <row r="36" spans="1:17" s="23" customFormat="1" x14ac:dyDescent="0.25">
      <c r="A36" s="18" t="s">
        <v>144</v>
      </c>
      <c r="B36" s="19" t="s">
        <v>145</v>
      </c>
      <c r="C36" s="20">
        <v>1464.52</v>
      </c>
      <c r="D36" s="20">
        <v>1802.25</v>
      </c>
      <c r="E36" s="39">
        <f>IFERROR(VLOOKUP(A36,'[1]Расчет тарифов_16'!$B$6:$H$141,7,FALSE),0)</f>
        <v>2396.7399999999998</v>
      </c>
      <c r="F36" s="17">
        <f>IFERROR(VLOOKUP(A36,'[2]Расчет тарифов_16'!$B$6:$H$36,7,FALSE),0)</f>
        <v>0</v>
      </c>
      <c r="G36" s="17">
        <f>IFERROR(VLOOKUP(A36,'[3]Расчет тарифов_16'!$B$5:$H$53,7,FALSE),0)</f>
        <v>1969.28</v>
      </c>
      <c r="H36" s="17">
        <f>IFERROR(VLOOKUP(A36,'[4]Расчет тарифов_16'!$B$5:$H$29,6,FALSE),0)</f>
        <v>0</v>
      </c>
      <c r="I36" s="17">
        <f>IFERROR(VLOOKUP(A36,'[5]Расчет тарифов_16'!$B$5:$H$25,7,FALSE),0)</f>
        <v>0</v>
      </c>
      <c r="J36" s="17">
        <f>IFERROR(VLOOKUP(A36,'[6]Расчет тарифов_16'!$B$5:$H$75,7,FALSE),0)</f>
        <v>0</v>
      </c>
      <c r="K36" s="17">
        <f t="shared" si="6"/>
        <v>4366.0200000000004</v>
      </c>
      <c r="L36" s="17">
        <f>(SUM(E36:J36))/2</f>
        <v>2183.0100000000002</v>
      </c>
      <c r="M36" s="22">
        <v>76</v>
      </c>
      <c r="N36" s="17">
        <v>136295.54</v>
      </c>
      <c r="O36" s="16">
        <v>1793.36</v>
      </c>
      <c r="P36" s="17">
        <f t="shared" si="7"/>
        <v>389.65</v>
      </c>
      <c r="Q36" s="17">
        <f t="shared" si="8"/>
        <v>21.73</v>
      </c>
    </row>
    <row r="37" spans="1:17" s="23" customFormat="1" x14ac:dyDescent="0.25">
      <c r="A37" s="18" t="s">
        <v>109</v>
      </c>
      <c r="B37" s="19" t="s">
        <v>110</v>
      </c>
      <c r="C37" s="20">
        <v>1567.01</v>
      </c>
      <c r="D37" s="20">
        <v>1365.02</v>
      </c>
      <c r="E37" s="39">
        <f>IFERROR(VLOOKUP(A37,'[1]Расчет тарифов_16'!$B$6:$H$141,7,FALSE),0)</f>
        <v>1079.6099999999999</v>
      </c>
      <c r="F37" s="17">
        <f>IFERROR(VLOOKUP(A37,'[2]Расчет тарифов_16'!$B$6:$H$36,7,FALSE),0)</f>
        <v>0</v>
      </c>
      <c r="G37" s="17">
        <f>IFERROR(VLOOKUP(A37,'[3]Расчет тарифов_16'!$B$5:$H$53,7,FALSE),0)</f>
        <v>1969.28</v>
      </c>
      <c r="H37" s="17">
        <f>IFERROR(VLOOKUP(A37,'[4]Расчет тарифов_16'!$B$5:$H$29,6,FALSE),0)</f>
        <v>1235.0999999999999</v>
      </c>
      <c r="I37" s="17">
        <f>IFERROR(VLOOKUP(A37,'[5]Расчет тарифов_16'!$B$5:$H$25,7,FALSE),0)</f>
        <v>0</v>
      </c>
      <c r="J37" s="17">
        <f>IFERROR(VLOOKUP(A37,'[6]Расчет тарифов_16'!$B$5:$H$75,7,FALSE),0)</f>
        <v>2168.19</v>
      </c>
      <c r="K37" s="17">
        <f t="shared" si="6"/>
        <v>6452.18</v>
      </c>
      <c r="L37" s="17">
        <f>(SUM(E37:J37))/4</f>
        <v>1613.05</v>
      </c>
      <c r="M37" s="22">
        <v>471</v>
      </c>
      <c r="N37" s="17">
        <v>643126.41</v>
      </c>
      <c r="O37" s="16">
        <v>1365.45</v>
      </c>
      <c r="P37" s="17">
        <f t="shared" si="7"/>
        <v>247.6</v>
      </c>
      <c r="Q37" s="17">
        <f t="shared" si="8"/>
        <v>18.13</v>
      </c>
    </row>
    <row r="38" spans="1:17" s="23" customFormat="1" x14ac:dyDescent="0.25">
      <c r="A38" s="18" t="s">
        <v>249</v>
      </c>
      <c r="B38" s="19" t="s">
        <v>66</v>
      </c>
      <c r="C38" s="20">
        <v>1408.17</v>
      </c>
      <c r="D38" s="20">
        <v>1206.1600000000001</v>
      </c>
      <c r="E38" s="39">
        <f>IFERROR(VLOOKUP(A38,'[1]Расчет тарифов_16'!$B$6:$H$141,7,FALSE),0)</f>
        <v>1058.51</v>
      </c>
      <c r="F38" s="17">
        <f>IFERROR(VLOOKUP(A38,'[2]Расчет тарифов_16'!$B$6:$H$36,7,FALSE),0)</f>
        <v>849.71</v>
      </c>
      <c r="G38" s="17">
        <f>IFERROR(VLOOKUP(A38,'[3]Расчет тарифов_16'!$B$5:$H$53,7,FALSE),0)</f>
        <v>1969.28</v>
      </c>
      <c r="H38" s="17">
        <f>IFERROR(VLOOKUP(A38,'[4]Расчет тарифов_16'!$B$5:$H$29,6,FALSE),0)</f>
        <v>1235.0999999999999</v>
      </c>
      <c r="I38" s="17">
        <f>IFERROR(VLOOKUP(A38,'[5]Расчет тарифов_16'!$B$5:$H$25,7,FALSE),0)</f>
        <v>1988.89</v>
      </c>
      <c r="J38" s="17">
        <f>IFERROR(VLOOKUP(A38,'[6]Расчет тарифов_16'!$B$5:$H$75,7,FALSE),0)</f>
        <v>0</v>
      </c>
      <c r="K38" s="17">
        <f t="shared" si="6"/>
        <v>7101.49</v>
      </c>
      <c r="L38" s="17">
        <f>(SUM(E38:J38))/5</f>
        <v>1420.3</v>
      </c>
      <c r="M38" s="22">
        <v>7880</v>
      </c>
      <c r="N38" s="17">
        <v>9705338.7400000002</v>
      </c>
      <c r="O38" s="16">
        <v>1231.6400000000001</v>
      </c>
      <c r="P38" s="17">
        <f t="shared" si="7"/>
        <v>188.66</v>
      </c>
      <c r="Q38" s="17">
        <f t="shared" si="8"/>
        <v>15.32</v>
      </c>
    </row>
    <row r="39" spans="1:17" s="23" customFormat="1" x14ac:dyDescent="0.25">
      <c r="A39" s="18" t="s">
        <v>103</v>
      </c>
      <c r="B39" s="19" t="s">
        <v>104</v>
      </c>
      <c r="C39" s="20">
        <v>1567.01</v>
      </c>
      <c r="D39" s="20">
        <v>1365.02</v>
      </c>
      <c r="E39" s="39">
        <f>IFERROR(VLOOKUP(A39,'[1]Расчет тарифов_16'!$B$6:$H$141,7,FALSE),0)</f>
        <v>1058.51</v>
      </c>
      <c r="F39" s="17">
        <f>IFERROR(VLOOKUP(A39,'[2]Расчет тарифов_16'!$B$6:$H$36,7,FALSE),0)</f>
        <v>1469.53</v>
      </c>
      <c r="G39" s="17">
        <f>IFERROR(VLOOKUP(A39,'[3]Расчет тарифов_16'!$B$5:$H$53,7,FALSE),0)</f>
        <v>1969.28</v>
      </c>
      <c r="H39" s="17">
        <f>IFERROR(VLOOKUP(A39,'[4]Расчет тарифов_16'!$B$5:$H$29,6,FALSE),0)</f>
        <v>1350.56</v>
      </c>
      <c r="I39" s="17">
        <f>IFERROR(VLOOKUP(A39,'[5]Расчет тарифов_16'!$B$5:$H$25,7,FALSE),0)</f>
        <v>0</v>
      </c>
      <c r="J39" s="17">
        <f>IFERROR(VLOOKUP(A39,'[6]Расчет тарифов_16'!$B$5:$H$75,7,FALSE),0)</f>
        <v>0</v>
      </c>
      <c r="K39" s="17">
        <f t="shared" si="6"/>
        <v>5847.88</v>
      </c>
      <c r="L39" s="17">
        <f>(SUM(E39:J39))/4</f>
        <v>1461.97</v>
      </c>
      <c r="M39" s="22">
        <v>24</v>
      </c>
      <c r="N39" s="17">
        <v>32760.48</v>
      </c>
      <c r="O39" s="16">
        <v>1365.02</v>
      </c>
      <c r="P39" s="17">
        <f t="shared" si="7"/>
        <v>96.95</v>
      </c>
      <c r="Q39" s="17">
        <f t="shared" si="8"/>
        <v>7.1</v>
      </c>
    </row>
    <row r="40" spans="1:17" s="23" customFormat="1" x14ac:dyDescent="0.25">
      <c r="A40" s="18" t="s">
        <v>113</v>
      </c>
      <c r="B40" s="19" t="s">
        <v>114</v>
      </c>
      <c r="C40" s="20">
        <v>3294.05</v>
      </c>
      <c r="D40" s="20">
        <v>3024.73</v>
      </c>
      <c r="E40" s="39">
        <f>IFERROR(VLOOKUP(A40,'[1]Расчет тарифов_16'!$B$6:$H$141,7,FALSE),0)</f>
        <v>3039.14</v>
      </c>
      <c r="F40" s="17">
        <f>IFERROR(VLOOKUP(A40,'[2]Расчет тарифов_16'!$B$6:$H$36,7,FALSE),0)</f>
        <v>0</v>
      </c>
      <c r="G40" s="17">
        <f>IFERROR(VLOOKUP(A40,'[3]Расчет тарифов_16'!$B$5:$H$53,7,FALSE),0)</f>
        <v>0</v>
      </c>
      <c r="H40" s="17">
        <f>IFERROR(VLOOKUP(A40,'[4]Расчет тарифов_16'!$B$5:$H$29,6,FALSE),0)</f>
        <v>0</v>
      </c>
      <c r="I40" s="17">
        <f>IFERROR(VLOOKUP(A40,'[5]Расчет тарифов_16'!$B$5:$H$25,7,FALSE),0)</f>
        <v>0</v>
      </c>
      <c r="J40" s="17">
        <f>IFERROR(VLOOKUP(A40,'[6]Расчет тарифов_16'!$B$5:$H$75,7,FALSE),0)</f>
        <v>0</v>
      </c>
      <c r="K40" s="17">
        <f t="shared" si="6"/>
        <v>3039.14</v>
      </c>
      <c r="L40" s="17">
        <f>(SUM(E40:J40))</f>
        <v>3039.14</v>
      </c>
      <c r="M40" s="22">
        <v>285</v>
      </c>
      <c r="N40" s="17">
        <v>862048.05</v>
      </c>
      <c r="O40" s="16">
        <v>3024.73</v>
      </c>
      <c r="P40" s="17">
        <f t="shared" si="7"/>
        <v>14.41</v>
      </c>
      <c r="Q40" s="17">
        <f t="shared" si="8"/>
        <v>0.48</v>
      </c>
    </row>
    <row r="41" spans="1:17" s="23" customFormat="1" ht="18" customHeight="1" x14ac:dyDescent="0.25">
      <c r="A41" s="18" t="s">
        <v>142</v>
      </c>
      <c r="B41" s="19" t="s">
        <v>143</v>
      </c>
      <c r="C41" s="20">
        <v>3018.42</v>
      </c>
      <c r="D41" s="20">
        <v>4401.37</v>
      </c>
      <c r="E41" s="21">
        <f>IFERROR(VLOOKUP(A41,'[1]Расчет тарифов_16'!$B$6:$H$141,7,FALSE),0)</f>
        <v>6369.49</v>
      </c>
      <c r="F41" s="14">
        <f>IFERROR(VLOOKUP(A41,'[2]Расчет тарифов_16'!$B$6:$H$36,7,FALSE),0)</f>
        <v>4325.2700000000004</v>
      </c>
      <c r="G41" s="13">
        <f>IFERROR(VLOOKUP(A41,'[3]Расчет тарифов_16'!$B$5:$H$53,7,FALSE),0)</f>
        <v>6244.91</v>
      </c>
      <c r="H41" s="14">
        <f>IFERROR(VLOOKUP(A41,'[4]Расчет тарифов_16'!$B$5:$H$29,6,FALSE),0)</f>
        <v>0</v>
      </c>
      <c r="I41" s="14">
        <f>IFERROR(VLOOKUP(A41,'[5]Расчет тарифов_16'!$B$5:$H$25,7,FALSE),0)</f>
        <v>4548.8900000000003</v>
      </c>
      <c r="J41" s="14">
        <f>IFERROR(VLOOKUP(A41,'[6]Расчет тарифов_16'!$B$5:$H$75,7,FALSE),0)</f>
        <v>0</v>
      </c>
      <c r="K41" s="14">
        <f t="shared" si="6"/>
        <v>21488.560000000001</v>
      </c>
      <c r="L41" s="14">
        <f>(SUM(E41:J41))/5</f>
        <v>4297.71</v>
      </c>
      <c r="M41" s="22">
        <v>365</v>
      </c>
      <c r="N41" s="17">
        <v>1602351.2</v>
      </c>
      <c r="O41" s="16">
        <v>4390</v>
      </c>
      <c r="P41" s="17">
        <f t="shared" si="7"/>
        <v>-92.29</v>
      </c>
      <c r="Q41" s="17">
        <f t="shared" si="8"/>
        <v>-2.1</v>
      </c>
    </row>
    <row r="42" spans="1:17" s="23" customFormat="1" x14ac:dyDescent="0.25">
      <c r="A42" s="18" t="s">
        <v>81</v>
      </c>
      <c r="B42" s="19" t="s">
        <v>82</v>
      </c>
      <c r="C42" s="20">
        <v>1453.05</v>
      </c>
      <c r="D42" s="20">
        <v>1538.45</v>
      </c>
      <c r="E42" s="21">
        <f>IFERROR(VLOOKUP(A42,'[1]Расчет тарифов_16'!$B$6:$H$141,7,FALSE),0)</f>
        <v>2639.48</v>
      </c>
      <c r="F42" s="14">
        <f>IFERROR(VLOOKUP(A42,'[2]Расчет тарифов_16'!$B$6:$H$36,7,FALSE),0)</f>
        <v>740.33</v>
      </c>
      <c r="G42" s="13">
        <f>IFERROR(VLOOKUP(A42,'[3]Расчет тарифов_16'!$B$5:$H$53,7,FALSE),0)</f>
        <v>1969.28</v>
      </c>
      <c r="H42" s="14">
        <f>IFERROR(VLOOKUP(A42,'[4]Расчет тарифов_16'!$B$5:$H$29,6,FALSE),0)</f>
        <v>0</v>
      </c>
      <c r="I42" s="14">
        <f>IFERROR(VLOOKUP(A42,'[5]Расчет тарифов_16'!$B$5:$H$25,7,FALSE),0)</f>
        <v>1988.89</v>
      </c>
      <c r="J42" s="14">
        <f>IFERROR(VLOOKUP(A42,'[6]Расчет тарифов_16'!$B$5:$H$75,7,FALSE),0)</f>
        <v>0</v>
      </c>
      <c r="K42" s="14">
        <f t="shared" si="6"/>
        <v>7337.98</v>
      </c>
      <c r="L42" s="14">
        <f>(SUM(E42:J42))/5</f>
        <v>1467.6</v>
      </c>
      <c r="M42" s="22">
        <v>587</v>
      </c>
      <c r="N42" s="17">
        <v>900678.95</v>
      </c>
      <c r="O42" s="16">
        <v>1534.38</v>
      </c>
      <c r="P42" s="17">
        <f t="shared" si="7"/>
        <v>-66.78</v>
      </c>
      <c r="Q42" s="17">
        <f t="shared" si="8"/>
        <v>-4.3499999999999996</v>
      </c>
    </row>
    <row r="43" spans="1:17" s="23" customFormat="1" ht="25.5" x14ac:dyDescent="0.25">
      <c r="A43" s="18" t="s">
        <v>95</v>
      </c>
      <c r="B43" s="19" t="s">
        <v>96</v>
      </c>
      <c r="C43" s="20">
        <v>5266.44</v>
      </c>
      <c r="D43" s="20">
        <v>4997.1099999999997</v>
      </c>
      <c r="E43" s="21">
        <f>IFERROR(VLOOKUP(A43,'[1]Расчет тарифов_16'!$B$6:$H$141,7,FALSE),0)</f>
        <v>6369.49</v>
      </c>
      <c r="F43" s="14">
        <f>IFERROR(VLOOKUP(A43,'[2]Расчет тарифов_16'!$B$6:$H$36,7,FALSE),0)</f>
        <v>4872.17</v>
      </c>
      <c r="G43" s="13">
        <f>IFERROR(VLOOKUP(A43,'[3]Расчет тарифов_16'!$B$5:$H$53,7,FALSE),0)</f>
        <v>6244.91</v>
      </c>
      <c r="H43" s="14">
        <f>IFERROR(VLOOKUP(A43,'[4]Расчет тарифов_16'!$B$5:$H$29,6,FALSE),0)</f>
        <v>0</v>
      </c>
      <c r="I43" s="14">
        <f>IFERROR(VLOOKUP(A43,'[5]Расчет тарифов_16'!$B$5:$H$25,7,FALSE),0)</f>
        <v>0</v>
      </c>
      <c r="J43" s="14">
        <f>IFERROR(VLOOKUP(A43,'[6]Расчет тарифов_16'!$B$5:$H$75,7,FALSE),0)</f>
        <v>7478.94</v>
      </c>
      <c r="K43" s="14">
        <f t="shared" si="6"/>
        <v>24965.51</v>
      </c>
      <c r="L43" s="14">
        <f>(SUM(E43:J43))/5</f>
        <v>4993.1000000000004</v>
      </c>
      <c r="M43" s="22">
        <v>3001</v>
      </c>
      <c r="N43" s="17">
        <v>15010332.27</v>
      </c>
      <c r="O43" s="16">
        <v>5001.78</v>
      </c>
      <c r="P43" s="17">
        <f t="shared" si="7"/>
        <v>-8.68</v>
      </c>
      <c r="Q43" s="17">
        <f t="shared" si="8"/>
        <v>-0.17</v>
      </c>
    </row>
    <row r="44" spans="1:17" s="23" customFormat="1" ht="33" customHeight="1" x14ac:dyDescent="0.25">
      <c r="A44" s="18" t="s">
        <v>16</v>
      </c>
      <c r="B44" s="19" t="s">
        <v>17</v>
      </c>
      <c r="C44" s="20">
        <v>1423.16</v>
      </c>
      <c r="D44" s="20">
        <v>1270.5999999999999</v>
      </c>
      <c r="E44" s="21">
        <v>1234.52</v>
      </c>
      <c r="F44" s="14">
        <v>0</v>
      </c>
      <c r="G44" s="13">
        <v>1708.14</v>
      </c>
      <c r="H44" s="14">
        <v>1972.25</v>
      </c>
      <c r="I44" s="14">
        <v>0</v>
      </c>
      <c r="J44" s="14">
        <v>0</v>
      </c>
      <c r="K44" s="14">
        <f t="shared" si="6"/>
        <v>4914.91</v>
      </c>
      <c r="L44" s="14">
        <f>(SUM(E44:J44))/4</f>
        <v>1228.73</v>
      </c>
      <c r="M44" s="22">
        <v>1255</v>
      </c>
      <c r="N44" s="22">
        <v>1609096</v>
      </c>
      <c r="O44" s="16">
        <v>1282.1500000000001</v>
      </c>
      <c r="P44" s="17">
        <f t="shared" si="7"/>
        <v>-53.42</v>
      </c>
      <c r="Q44" s="17">
        <f t="shared" si="8"/>
        <v>-4.17</v>
      </c>
    </row>
    <row r="45" spans="1:17" s="23" customFormat="1" ht="16.5" customHeight="1" x14ac:dyDescent="0.25">
      <c r="A45" s="18" t="s">
        <v>30</v>
      </c>
      <c r="B45" s="19" t="s">
        <v>31</v>
      </c>
      <c r="C45" s="20">
        <v>1423.16</v>
      </c>
      <c r="D45" s="20">
        <v>1270.5999999999999</v>
      </c>
      <c r="E45" s="21">
        <v>1152.72</v>
      </c>
      <c r="F45" s="14">
        <v>0</v>
      </c>
      <c r="G45" s="13">
        <v>1708.14</v>
      </c>
      <c r="H45" s="14">
        <v>1972.25</v>
      </c>
      <c r="I45" s="14">
        <v>0</v>
      </c>
      <c r="J45" s="14">
        <v>0</v>
      </c>
      <c r="K45" s="14">
        <f t="shared" si="6"/>
        <v>4833.1099999999997</v>
      </c>
      <c r="L45" s="14">
        <f>(SUM(E45:J45))/4</f>
        <v>1208.28</v>
      </c>
      <c r="M45" s="22">
        <v>29</v>
      </c>
      <c r="N45" s="22">
        <v>36847</v>
      </c>
      <c r="O45" s="16">
        <v>1270.5999999999999</v>
      </c>
      <c r="P45" s="17">
        <f t="shared" si="7"/>
        <v>-62.32</v>
      </c>
      <c r="Q45" s="17">
        <f t="shared" si="8"/>
        <v>-4.9000000000000004</v>
      </c>
    </row>
    <row r="46" spans="1:17" s="23" customFormat="1" x14ac:dyDescent="0.25">
      <c r="A46" s="18" t="s">
        <v>4</v>
      </c>
      <c r="B46" s="19" t="s">
        <v>5</v>
      </c>
      <c r="C46" s="20">
        <v>1423.16</v>
      </c>
      <c r="D46" s="20">
        <v>1270.5999999999999</v>
      </c>
      <c r="E46" s="21">
        <v>1157.96</v>
      </c>
      <c r="F46" s="14">
        <v>0</v>
      </c>
      <c r="G46" s="13">
        <v>1708.14</v>
      </c>
      <c r="H46" s="14">
        <v>0</v>
      </c>
      <c r="I46" s="14">
        <v>0</v>
      </c>
      <c r="J46" s="14">
        <v>0</v>
      </c>
      <c r="K46" s="14">
        <f t="shared" si="6"/>
        <v>2866.1</v>
      </c>
      <c r="L46" s="14">
        <f>(SUM(E46:J46))/3</f>
        <v>955.37</v>
      </c>
      <c r="M46" s="22">
        <v>864</v>
      </c>
      <c r="N46" s="22">
        <v>1098104</v>
      </c>
      <c r="O46" s="16">
        <v>1270.95</v>
      </c>
      <c r="P46" s="17">
        <f t="shared" si="7"/>
        <v>-315.58</v>
      </c>
      <c r="Q46" s="17">
        <f t="shared" si="8"/>
        <v>-24.83</v>
      </c>
    </row>
    <row r="47" spans="1:17" s="23" customFormat="1" x14ac:dyDescent="0.25">
      <c r="A47" s="18" t="s">
        <v>10</v>
      </c>
      <c r="B47" s="19" t="s">
        <v>11</v>
      </c>
      <c r="C47" s="20">
        <v>1423.16</v>
      </c>
      <c r="D47" s="20">
        <v>1270.5999999999999</v>
      </c>
      <c r="E47" s="21">
        <v>1157.96</v>
      </c>
      <c r="F47" s="14">
        <v>0</v>
      </c>
      <c r="G47" s="13">
        <v>1708.14</v>
      </c>
      <c r="H47" s="14">
        <v>0</v>
      </c>
      <c r="I47" s="14">
        <v>0</v>
      </c>
      <c r="J47" s="14">
        <v>0</v>
      </c>
      <c r="K47" s="14">
        <f t="shared" si="6"/>
        <v>2866.1</v>
      </c>
      <c r="L47" s="14">
        <f>(SUM(E47:J47))/3</f>
        <v>955.37</v>
      </c>
      <c r="M47" s="22">
        <v>210</v>
      </c>
      <c r="N47" s="22">
        <v>269725</v>
      </c>
      <c r="O47" s="16">
        <v>1284.4000000000001</v>
      </c>
      <c r="P47" s="17">
        <f t="shared" si="7"/>
        <v>-329.03</v>
      </c>
      <c r="Q47" s="17">
        <f t="shared" si="8"/>
        <v>-25.62</v>
      </c>
    </row>
    <row r="48" spans="1:17" s="23" customFormat="1" ht="25.5" x14ac:dyDescent="0.25">
      <c r="A48" s="18" t="s">
        <v>48</v>
      </c>
      <c r="B48" s="19" t="s">
        <v>49</v>
      </c>
      <c r="C48" s="20">
        <v>7206.54</v>
      </c>
      <c r="D48" s="20">
        <v>7044.48</v>
      </c>
      <c r="E48" s="13">
        <v>7408.18</v>
      </c>
      <c r="F48" s="14">
        <v>0</v>
      </c>
      <c r="G48" s="13">
        <v>5343.19</v>
      </c>
      <c r="H48" s="14">
        <v>0</v>
      </c>
      <c r="I48" s="14">
        <v>0</v>
      </c>
      <c r="J48" s="14">
        <v>0</v>
      </c>
      <c r="K48" s="14">
        <f t="shared" si="6"/>
        <v>12751.37</v>
      </c>
      <c r="L48" s="14">
        <f>(SUM(E48:J48))/3</f>
        <v>4250.46</v>
      </c>
      <c r="M48" s="22">
        <v>111</v>
      </c>
      <c r="N48" s="22">
        <v>782586</v>
      </c>
      <c r="O48" s="16">
        <v>7050.32</v>
      </c>
      <c r="P48" s="17">
        <f t="shared" si="7"/>
        <v>-2799.86</v>
      </c>
      <c r="Q48" s="17">
        <f t="shared" si="8"/>
        <v>-39.71</v>
      </c>
    </row>
    <row r="49" spans="1:17" s="23" customFormat="1" x14ac:dyDescent="0.25">
      <c r="A49" s="26" t="s">
        <v>64</v>
      </c>
      <c r="B49" s="27" t="s">
        <v>65</v>
      </c>
      <c r="C49" s="28">
        <v>1339.84</v>
      </c>
      <c r="D49" s="28">
        <v>1904.35</v>
      </c>
      <c r="E49" s="29">
        <f>IFERROR(VLOOKUP(A49,'[1]Расчет тарифов_16'!$B$6:$H$141,7,FALSE),0)</f>
        <v>2812.39</v>
      </c>
      <c r="F49" s="30">
        <f>IFERROR(VLOOKUP(A49,'[2]Расчет тарифов_16'!$B$6:$H$36,7,FALSE),0)</f>
        <v>0</v>
      </c>
      <c r="G49" s="31">
        <f>IFERROR(VLOOKUP(A49,'[3]Расчет тарифов_16'!$B$5:$H$53,7,FALSE),0)</f>
        <v>1969.28</v>
      </c>
      <c r="H49" s="30">
        <f>IFERROR(VLOOKUP(A49,'[4]Расчет тарифов_16'!$B$5:$H$29,6,FALSE),0)</f>
        <v>1350.56</v>
      </c>
      <c r="I49" s="30">
        <f>IFERROR(VLOOKUP(A49,'[5]Расчет тарифов_16'!$B$5:$H$25,7,FALSE),0)</f>
        <v>1988.89</v>
      </c>
      <c r="J49" s="30">
        <f>IFERROR(VLOOKUP(A49,'[6]Расчет тарифов_16'!$B$5:$H$75,7,FALSE),0)</f>
        <v>2168.19</v>
      </c>
      <c r="K49" s="14">
        <f t="shared" si="6"/>
        <v>10289.31</v>
      </c>
      <c r="L49" s="14">
        <f>(SUM(E49:J49))/6</f>
        <v>1714.89</v>
      </c>
      <c r="M49" s="22">
        <v>603</v>
      </c>
      <c r="N49" s="17">
        <v>1145500.5</v>
      </c>
      <c r="O49" s="16">
        <v>1899.67</v>
      </c>
      <c r="P49" s="17">
        <f t="shared" si="7"/>
        <v>-184.78</v>
      </c>
      <c r="Q49" s="17">
        <f t="shared" si="8"/>
        <v>-9.73</v>
      </c>
    </row>
    <row r="50" spans="1:17" s="23" customFormat="1" ht="14.25" customHeight="1" x14ac:dyDescent="0.25">
      <c r="A50" s="18" t="s">
        <v>32</v>
      </c>
      <c r="B50" s="19" t="s">
        <v>33</v>
      </c>
      <c r="C50" s="20">
        <v>5820.65</v>
      </c>
      <c r="D50" s="20">
        <v>7113.97</v>
      </c>
      <c r="E50" s="21">
        <v>7408.18</v>
      </c>
      <c r="F50" s="14">
        <v>0</v>
      </c>
      <c r="G50" s="13">
        <v>5343.19</v>
      </c>
      <c r="H50" s="14">
        <v>13191.91</v>
      </c>
      <c r="I50" s="14">
        <v>0</v>
      </c>
      <c r="J50" s="14">
        <v>0</v>
      </c>
      <c r="K50" s="14">
        <f t="shared" si="6"/>
        <v>25943.279999999999</v>
      </c>
      <c r="L50" s="14">
        <f>(SUM(E50:J50))/4</f>
        <v>6485.82</v>
      </c>
      <c r="M50" s="22">
        <v>2231</v>
      </c>
      <c r="N50" s="22">
        <v>15747108</v>
      </c>
      <c r="O50" s="16">
        <v>7058.32</v>
      </c>
      <c r="P50" s="17">
        <f t="shared" si="7"/>
        <v>-572.5</v>
      </c>
      <c r="Q50" s="17">
        <f t="shared" si="8"/>
        <v>-8.11</v>
      </c>
    </row>
    <row r="51" spans="1:17" s="23" customFormat="1" x14ac:dyDescent="0.25">
      <c r="A51" s="18" t="s">
        <v>93</v>
      </c>
      <c r="B51" s="19" t="s">
        <v>94</v>
      </c>
      <c r="C51" s="20">
        <v>1721.74</v>
      </c>
      <c r="D51" s="20">
        <v>2227.0500000000002</v>
      </c>
      <c r="E51" s="21">
        <f>IFERROR(VLOOKUP(A51,'[1]Расчет тарифов_16'!$B$6:$H$141,7,FALSE),0)</f>
        <v>2847.55</v>
      </c>
      <c r="F51" s="14">
        <f>IFERROR(VLOOKUP(A51,'[2]Расчет тарифов_16'!$B$6:$H$36,7,FALSE),0)</f>
        <v>1013.78</v>
      </c>
      <c r="G51" s="13">
        <f>IFERROR(VLOOKUP(A51,'[3]Расчет тарифов_16'!$B$5:$H$53,7,FALSE),0)</f>
        <v>1969.28</v>
      </c>
      <c r="H51" s="14">
        <f>IFERROR(VLOOKUP(A51,'[4]Расчет тарифов_16'!$B$5:$H$29,6,FALSE),0)</f>
        <v>1350.56</v>
      </c>
      <c r="I51" s="14">
        <f>IFERROR(VLOOKUP(A51,'[5]Расчет тарифов_16'!$B$5:$H$25,7,FALSE),0)</f>
        <v>4548.8900000000003</v>
      </c>
      <c r="J51" s="14">
        <f>IFERROR(VLOOKUP(A51,'[6]Расчет тарифов_16'!$B$5:$H$75,7,FALSE),0)</f>
        <v>2328.19</v>
      </c>
      <c r="K51" s="14">
        <f t="shared" si="6"/>
        <v>14058.25</v>
      </c>
      <c r="L51" s="14">
        <f>(SUM(E51:J51))/7</f>
        <v>2008.32</v>
      </c>
      <c r="M51" s="22">
        <v>2513</v>
      </c>
      <c r="N51" s="17">
        <v>5540992.5499999998</v>
      </c>
      <c r="O51" s="16">
        <v>2204.9299999999998</v>
      </c>
      <c r="P51" s="17">
        <f t="shared" si="7"/>
        <v>-196.61</v>
      </c>
      <c r="Q51" s="17">
        <f t="shared" si="8"/>
        <v>-8.92</v>
      </c>
    </row>
    <row r="52" spans="1:17" s="23" customFormat="1" x14ac:dyDescent="0.25">
      <c r="A52" s="18" t="s">
        <v>132</v>
      </c>
      <c r="B52" s="19" t="s">
        <v>133</v>
      </c>
      <c r="C52" s="20">
        <v>1850.36</v>
      </c>
      <c r="D52" s="20">
        <v>2115.63</v>
      </c>
      <c r="E52" s="21">
        <f>IFERROR(VLOOKUP(A52,'[1]Расчет тарифов_16'!$B$6:$H$141,7,FALSE),0)</f>
        <v>2826.88</v>
      </c>
      <c r="F52" s="14">
        <f>IFERROR(VLOOKUP(A52,'[2]Расчет тарифов_16'!$B$6:$H$36,7,FALSE),0)</f>
        <v>0</v>
      </c>
      <c r="G52" s="13">
        <f>IFERROR(VLOOKUP(A52,'[3]Расчет тарифов_16'!$B$5:$H$53,7,FALSE),0)</f>
        <v>1969.28</v>
      </c>
      <c r="H52" s="14">
        <f>IFERROR(VLOOKUP(A52,'[4]Расчет тарифов_16'!$B$5:$H$29,6,FALSE),0)</f>
        <v>1350.56</v>
      </c>
      <c r="I52" s="14">
        <f>IFERROR(VLOOKUP(A52,'[5]Расчет тарифов_16'!$B$5:$H$25,7,FALSE),0)</f>
        <v>0</v>
      </c>
      <c r="J52" s="14">
        <f>IFERROR(VLOOKUP(A52,'[6]Расчет тарифов_16'!$B$5:$H$75,7,FALSE),0)</f>
        <v>0</v>
      </c>
      <c r="K52" s="14">
        <f t="shared" si="6"/>
        <v>6146.72</v>
      </c>
      <c r="L52" s="14">
        <f>(SUM(E52:J52))/4</f>
        <v>1536.68</v>
      </c>
      <c r="M52" s="22">
        <v>1390</v>
      </c>
      <c r="N52" s="17">
        <v>2933032.87</v>
      </c>
      <c r="O52" s="16">
        <v>2110.1</v>
      </c>
      <c r="P52" s="17">
        <f t="shared" si="7"/>
        <v>-573.41999999999996</v>
      </c>
      <c r="Q52" s="17">
        <f t="shared" si="8"/>
        <v>-27.18</v>
      </c>
    </row>
    <row r="53" spans="1:17" s="23" customFormat="1" x14ac:dyDescent="0.25">
      <c r="A53" s="18" t="s">
        <v>22</v>
      </c>
      <c r="B53" s="19" t="s">
        <v>23</v>
      </c>
      <c r="C53" s="20">
        <v>1423.16</v>
      </c>
      <c r="D53" s="20">
        <v>1270.5999999999999</v>
      </c>
      <c r="E53" s="21">
        <v>1043.1199999999999</v>
      </c>
      <c r="F53" s="14">
        <v>0</v>
      </c>
      <c r="G53" s="13">
        <v>1708.14</v>
      </c>
      <c r="H53" s="14">
        <v>0</v>
      </c>
      <c r="I53" s="14">
        <v>0</v>
      </c>
      <c r="J53" s="14">
        <v>0</v>
      </c>
      <c r="K53" s="14">
        <f t="shared" si="6"/>
        <v>2751.26</v>
      </c>
      <c r="L53" s="14">
        <f>(SUM(E53:J53))/2</f>
        <v>1375.63</v>
      </c>
      <c r="M53" s="22">
        <v>22</v>
      </c>
      <c r="N53" s="22">
        <v>28106</v>
      </c>
      <c r="O53" s="16">
        <v>1277.53</v>
      </c>
      <c r="P53" s="17">
        <f t="shared" si="7"/>
        <v>98.1</v>
      </c>
      <c r="Q53" s="17">
        <f t="shared" si="8"/>
        <v>7.68</v>
      </c>
    </row>
    <row r="54" spans="1:17" s="23" customFormat="1" ht="15.75" customHeight="1" x14ac:dyDescent="0.25">
      <c r="A54" s="18" t="s">
        <v>50</v>
      </c>
      <c r="B54" s="19" t="s">
        <v>51</v>
      </c>
      <c r="C54" s="20">
        <v>5820.65</v>
      </c>
      <c r="D54" s="20">
        <v>5421.12</v>
      </c>
      <c r="E54" s="21">
        <v>5759.83</v>
      </c>
      <c r="F54" s="14">
        <v>0</v>
      </c>
      <c r="G54" s="13">
        <v>0</v>
      </c>
      <c r="H54" s="14">
        <v>0</v>
      </c>
      <c r="I54" s="14">
        <v>0</v>
      </c>
      <c r="J54" s="14">
        <v>0</v>
      </c>
      <c r="K54" s="14">
        <f t="shared" si="6"/>
        <v>5759.83</v>
      </c>
      <c r="L54" s="14">
        <f>(SUM(E54:J54))/1</f>
        <v>5759.83</v>
      </c>
      <c r="M54" s="22">
        <v>60</v>
      </c>
      <c r="N54" s="22">
        <v>325667</v>
      </c>
      <c r="O54" s="16">
        <v>5427.78</v>
      </c>
      <c r="P54" s="17">
        <f t="shared" si="7"/>
        <v>332.05</v>
      </c>
      <c r="Q54" s="17">
        <f t="shared" si="8"/>
        <v>6.12</v>
      </c>
    </row>
    <row r="55" spans="1:17" s="23" customFormat="1" ht="25.5" x14ac:dyDescent="0.25">
      <c r="A55" s="18" t="s">
        <v>60</v>
      </c>
      <c r="B55" s="19" t="s">
        <v>61</v>
      </c>
      <c r="C55" s="20">
        <v>5820.65</v>
      </c>
      <c r="D55" s="20">
        <v>7113.97</v>
      </c>
      <c r="E55" s="21">
        <v>7408.18</v>
      </c>
      <c r="F55" s="14">
        <v>0</v>
      </c>
      <c r="G55" s="13">
        <v>0</v>
      </c>
      <c r="H55" s="14">
        <v>0</v>
      </c>
      <c r="I55" s="14">
        <v>0</v>
      </c>
      <c r="J55" s="14">
        <v>0</v>
      </c>
      <c r="K55" s="14">
        <f t="shared" si="6"/>
        <v>7408.18</v>
      </c>
      <c r="L55" s="14">
        <f>(SUM(E55:J55))/2</f>
        <v>3704.09</v>
      </c>
      <c r="M55" s="22">
        <v>7</v>
      </c>
      <c r="N55" s="22">
        <v>49798</v>
      </c>
      <c r="O55" s="16">
        <v>7113.97</v>
      </c>
      <c r="P55" s="17">
        <f t="shared" si="7"/>
        <v>-3409.88</v>
      </c>
      <c r="Q55" s="17">
        <f t="shared" si="8"/>
        <v>-47.93</v>
      </c>
    </row>
    <row r="56" spans="1:17" s="23" customFormat="1" ht="14.25" customHeight="1" x14ac:dyDescent="0.25">
      <c r="A56" s="18" t="s">
        <v>58</v>
      </c>
      <c r="B56" s="19" t="s">
        <v>59</v>
      </c>
      <c r="C56" s="20">
        <v>7044.48</v>
      </c>
      <c r="D56" s="20">
        <v>7044.48</v>
      </c>
      <c r="E56" s="21">
        <v>7150.78</v>
      </c>
      <c r="F56" s="14">
        <v>0</v>
      </c>
      <c r="G56" s="13">
        <v>0</v>
      </c>
      <c r="H56" s="14">
        <v>0</v>
      </c>
      <c r="I56" s="14">
        <v>0</v>
      </c>
      <c r="J56" s="14">
        <v>0</v>
      </c>
      <c r="K56" s="14">
        <f t="shared" si="6"/>
        <v>7150.78</v>
      </c>
      <c r="L56" s="14">
        <f>(SUM(E56:J56))/2</f>
        <v>3575.39</v>
      </c>
      <c r="M56" s="22">
        <v>7</v>
      </c>
      <c r="N56" s="22">
        <v>49311</v>
      </c>
      <c r="O56" s="16">
        <v>7044.48</v>
      </c>
      <c r="P56" s="17">
        <f t="shared" si="7"/>
        <v>-3469.09</v>
      </c>
      <c r="Q56" s="17">
        <f t="shared" si="8"/>
        <v>-49.25</v>
      </c>
    </row>
    <row r="57" spans="1:17" s="23" customFormat="1" ht="18.75" customHeight="1" x14ac:dyDescent="0.25">
      <c r="A57" s="18" t="s">
        <v>28</v>
      </c>
      <c r="B57" s="19" t="s">
        <v>29</v>
      </c>
      <c r="C57" s="20">
        <v>7478.44</v>
      </c>
      <c r="D57" s="20">
        <v>7275.03</v>
      </c>
      <c r="E57" s="21">
        <v>7407.95</v>
      </c>
      <c r="F57" s="14">
        <v>0</v>
      </c>
      <c r="G57" s="13">
        <v>0</v>
      </c>
      <c r="H57" s="14">
        <v>0</v>
      </c>
      <c r="I57" s="14">
        <v>0</v>
      </c>
      <c r="J57" s="14">
        <v>0</v>
      </c>
      <c r="K57" s="14">
        <f t="shared" si="6"/>
        <v>7407.95</v>
      </c>
      <c r="L57" s="14">
        <f>(SUM(E57:J57))/2</f>
        <v>3703.98</v>
      </c>
      <c r="M57" s="22">
        <v>276</v>
      </c>
      <c r="N57" s="22">
        <v>2007908</v>
      </c>
      <c r="O57" s="16">
        <v>7275.03</v>
      </c>
      <c r="P57" s="17">
        <f t="shared" si="7"/>
        <v>-3571.05</v>
      </c>
      <c r="Q57" s="17">
        <f t="shared" si="8"/>
        <v>-49.09</v>
      </c>
    </row>
    <row r="58" spans="1:17" s="23" customFormat="1" x14ac:dyDescent="0.25">
      <c r="A58" s="18" t="s">
        <v>105</v>
      </c>
      <c r="B58" s="19" t="s">
        <v>106</v>
      </c>
      <c r="C58" s="20">
        <v>4935.54</v>
      </c>
      <c r="D58" s="20">
        <v>4733.55</v>
      </c>
      <c r="E58" s="21">
        <f>IFERROR(VLOOKUP(A58,'[1]Расчет тарифов_16'!$B$6:$H$141,7,FALSE),0)</f>
        <v>6394.49</v>
      </c>
      <c r="F58" s="14">
        <f>IFERROR(VLOOKUP(A58,'[2]Расчет тарифов_16'!$B$6:$H$36,7,FALSE),0)</f>
        <v>1469.53</v>
      </c>
      <c r="G58" s="13">
        <f>IFERROR(VLOOKUP(A58,'[3]Расчет тарифов_16'!$B$5:$H$53,7,FALSE),0)</f>
        <v>1969.28</v>
      </c>
      <c r="H58" s="14">
        <f>IFERROR(VLOOKUP(A58,'[4]Расчет тарифов_16'!$B$5:$H$29,6,FALSE),0)</f>
        <v>0</v>
      </c>
      <c r="I58" s="14">
        <f>IFERROR(VLOOKUP(A58,'[5]Расчет тарифов_16'!$B$5:$H$25,7,FALSE),0)</f>
        <v>4813.1099999999997</v>
      </c>
      <c r="J58" s="14">
        <f>IFERROR(VLOOKUP(A58,'[6]Расчет тарифов_16'!$B$5:$H$75,7,FALSE),0)</f>
        <v>0</v>
      </c>
      <c r="K58" s="14">
        <f t="shared" si="6"/>
        <v>14646.41</v>
      </c>
      <c r="L58" s="14">
        <f>(SUM(E58:J58))/5</f>
        <v>2929.28</v>
      </c>
      <c r="M58" s="22">
        <v>1072</v>
      </c>
      <c r="N58" s="17">
        <v>5080021.32</v>
      </c>
      <c r="O58" s="16">
        <v>4738.83</v>
      </c>
      <c r="P58" s="17">
        <f t="shared" si="7"/>
        <v>-1809.55</v>
      </c>
      <c r="Q58" s="17">
        <f t="shared" si="8"/>
        <v>-38.19</v>
      </c>
    </row>
    <row r="59" spans="1:17" s="23" customFormat="1" x14ac:dyDescent="0.25">
      <c r="A59" s="18" t="s">
        <v>138</v>
      </c>
      <c r="B59" s="19" t="s">
        <v>139</v>
      </c>
      <c r="C59" s="20">
        <v>1645.49</v>
      </c>
      <c r="D59" s="20">
        <v>2502.41</v>
      </c>
      <c r="E59" s="21">
        <f>IFERROR(VLOOKUP(A59,'[1]Расчет тарифов_16'!$B$6:$H$141,7,FALSE),0)</f>
        <v>2847.55</v>
      </c>
      <c r="F59" s="14">
        <f>IFERROR(VLOOKUP(A59,'[2]Расчет тарифов_16'!$B$6:$H$36,7,FALSE),0)</f>
        <v>1013.78</v>
      </c>
      <c r="G59" s="13">
        <f>IFERROR(VLOOKUP(A59,'[3]Расчет тарифов_16'!$B$5:$H$53,7,FALSE),0)</f>
        <v>1969.28</v>
      </c>
      <c r="H59" s="14">
        <f>IFERROR(VLOOKUP(A59,'[4]Расчет тарифов_16'!$B$5:$H$29,6,FALSE),0)</f>
        <v>1350.56</v>
      </c>
      <c r="I59" s="14">
        <f>IFERROR(VLOOKUP(A59,'[5]Расчет тарифов_16'!$B$5:$H$25,7,FALSE),0)</f>
        <v>4548.8900000000003</v>
      </c>
      <c r="J59" s="14">
        <f>IFERROR(VLOOKUP(A59,'[6]Расчет тарифов_16'!$B$5:$H$75,7,FALSE),0)</f>
        <v>0</v>
      </c>
      <c r="K59" s="14">
        <f t="shared" si="6"/>
        <v>11730.06</v>
      </c>
      <c r="L59" s="14">
        <f>(SUM(E59:J59))/6</f>
        <v>1955.01</v>
      </c>
      <c r="M59" s="22">
        <v>1372</v>
      </c>
      <c r="N59" s="17">
        <v>3360468.32</v>
      </c>
      <c r="O59" s="16">
        <v>2449.3200000000002</v>
      </c>
      <c r="P59" s="17">
        <f t="shared" si="7"/>
        <v>-494.31</v>
      </c>
      <c r="Q59" s="17">
        <f t="shared" si="8"/>
        <v>-20.18</v>
      </c>
    </row>
    <row r="60" spans="1:17" s="23" customFormat="1" x14ac:dyDescent="0.25">
      <c r="A60" s="18" t="s">
        <v>20</v>
      </c>
      <c r="B60" s="19" t="s">
        <v>21</v>
      </c>
      <c r="C60" s="20">
        <v>7206.54</v>
      </c>
      <c r="D60" s="20">
        <v>5421.12</v>
      </c>
      <c r="E60" s="21">
        <v>5519.43</v>
      </c>
      <c r="F60" s="14">
        <v>0</v>
      </c>
      <c r="G60" s="13">
        <v>0</v>
      </c>
      <c r="H60" s="14">
        <v>0</v>
      </c>
      <c r="I60" s="14">
        <v>0</v>
      </c>
      <c r="J60" s="14">
        <v>0</v>
      </c>
      <c r="K60" s="14">
        <f t="shared" si="6"/>
        <v>5519.43</v>
      </c>
      <c r="L60" s="14">
        <f>(SUM(E60:J60))/1</f>
        <v>5519.43</v>
      </c>
      <c r="M60" s="22">
        <v>50</v>
      </c>
      <c r="N60" s="22">
        <v>276412</v>
      </c>
      <c r="O60" s="16">
        <v>5528.25</v>
      </c>
      <c r="P60" s="17">
        <f t="shared" si="7"/>
        <v>-8.82</v>
      </c>
      <c r="Q60" s="17">
        <f t="shared" si="8"/>
        <v>-0.16</v>
      </c>
    </row>
    <row r="61" spans="1:17" s="23" customFormat="1" ht="15.75" customHeight="1" x14ac:dyDescent="0.25">
      <c r="A61" s="18" t="s">
        <v>42</v>
      </c>
      <c r="B61" s="19" t="s">
        <v>43</v>
      </c>
      <c r="C61" s="20">
        <v>7478.44</v>
      </c>
      <c r="D61" s="20">
        <v>7275.03</v>
      </c>
      <c r="E61" s="21">
        <v>7255.06</v>
      </c>
      <c r="F61" s="14">
        <v>0</v>
      </c>
      <c r="G61" s="13">
        <v>0</v>
      </c>
      <c r="H61" s="14">
        <v>0</v>
      </c>
      <c r="I61" s="14">
        <v>0</v>
      </c>
      <c r="J61" s="14">
        <v>0</v>
      </c>
      <c r="K61" s="14">
        <f t="shared" si="6"/>
        <v>7255.06</v>
      </c>
      <c r="L61" s="14">
        <f>(SUM(E61:J61))/1</f>
        <v>7255.06</v>
      </c>
      <c r="M61" s="22">
        <v>30</v>
      </c>
      <c r="N61" s="22">
        <v>218251</v>
      </c>
      <c r="O61" s="16">
        <v>7275.03</v>
      </c>
      <c r="P61" s="17">
        <f t="shared" si="7"/>
        <v>-19.97</v>
      </c>
      <c r="Q61" s="17">
        <f t="shared" si="8"/>
        <v>-0.27</v>
      </c>
    </row>
    <row r="62" spans="1:17" s="23" customFormat="1" x14ac:dyDescent="0.25">
      <c r="A62" s="18" t="s">
        <v>54</v>
      </c>
      <c r="B62" s="19" t="s">
        <v>55</v>
      </c>
      <c r="C62" s="20">
        <v>7206.54</v>
      </c>
      <c r="D62" s="20">
        <v>7044.48</v>
      </c>
      <c r="E62" s="21">
        <v>7408.18</v>
      </c>
      <c r="F62" s="14">
        <v>0</v>
      </c>
      <c r="G62" s="13">
        <v>5343.19</v>
      </c>
      <c r="H62" s="14">
        <v>0</v>
      </c>
      <c r="I62" s="14">
        <v>0</v>
      </c>
      <c r="J62" s="14">
        <v>0</v>
      </c>
      <c r="K62" s="14">
        <f t="shared" si="6"/>
        <v>12751.37</v>
      </c>
      <c r="L62" s="14">
        <f>(SUM(E62:J62))/3</f>
        <v>4250.46</v>
      </c>
      <c r="M62" s="22">
        <v>11</v>
      </c>
      <c r="N62" s="22">
        <v>77813</v>
      </c>
      <c r="O62" s="16">
        <v>7073.95</v>
      </c>
      <c r="P62" s="17">
        <f t="shared" si="7"/>
        <v>-2823.49</v>
      </c>
      <c r="Q62" s="17">
        <f t="shared" si="8"/>
        <v>-39.909999999999997</v>
      </c>
    </row>
    <row r="63" spans="1:17" s="23" customFormat="1" ht="17.25" customHeight="1" x14ac:dyDescent="0.25">
      <c r="A63" s="18" t="s">
        <v>52</v>
      </c>
      <c r="B63" s="19" t="s">
        <v>53</v>
      </c>
      <c r="C63" s="20">
        <v>5820.65</v>
      </c>
      <c r="D63" s="20">
        <v>7113.97</v>
      </c>
      <c r="E63" s="21">
        <v>7408.18</v>
      </c>
      <c r="F63" s="14">
        <v>0</v>
      </c>
      <c r="G63" s="13">
        <v>5343.19</v>
      </c>
      <c r="H63" s="14">
        <v>0</v>
      </c>
      <c r="I63" s="14">
        <v>0</v>
      </c>
      <c r="J63" s="14">
        <v>0</v>
      </c>
      <c r="K63" s="14">
        <f t="shared" si="6"/>
        <v>12751.37</v>
      </c>
      <c r="L63" s="14">
        <f>(SUM(E63:J63))/3</f>
        <v>4250.46</v>
      </c>
      <c r="M63" s="22">
        <v>112</v>
      </c>
      <c r="N63" s="22">
        <v>794178</v>
      </c>
      <c r="O63" s="16">
        <v>7090.88</v>
      </c>
      <c r="P63" s="17">
        <f t="shared" si="7"/>
        <v>-2840.42</v>
      </c>
      <c r="Q63" s="17">
        <f t="shared" si="8"/>
        <v>-40.06</v>
      </c>
    </row>
    <row r="64" spans="1:17" s="23" customFormat="1" ht="22.5" customHeight="1" x14ac:dyDescent="0.25">
      <c r="A64" s="18" t="s">
        <v>44</v>
      </c>
      <c r="B64" s="19" t="s">
        <v>45</v>
      </c>
      <c r="C64" s="20">
        <v>5820.65</v>
      </c>
      <c r="D64" s="20">
        <v>7113.97</v>
      </c>
      <c r="E64" s="21">
        <v>7408.18</v>
      </c>
      <c r="F64" s="14">
        <v>0</v>
      </c>
      <c r="G64" s="13">
        <v>5343.19</v>
      </c>
      <c r="H64" s="14">
        <v>0</v>
      </c>
      <c r="I64" s="14">
        <v>0</v>
      </c>
      <c r="J64" s="14">
        <v>0</v>
      </c>
      <c r="K64" s="14">
        <f t="shared" si="6"/>
        <v>12751.37</v>
      </c>
      <c r="L64" s="14">
        <f>(SUM(E64:J64))/3</f>
        <v>4250.46</v>
      </c>
      <c r="M64" s="22">
        <v>260</v>
      </c>
      <c r="N64" s="22">
        <v>1848339</v>
      </c>
      <c r="O64" s="16">
        <v>7109</v>
      </c>
      <c r="P64" s="17">
        <f t="shared" si="7"/>
        <v>-2858.54</v>
      </c>
      <c r="Q64" s="17">
        <f t="shared" si="8"/>
        <v>-40.21</v>
      </c>
    </row>
    <row r="65" spans="1:17" s="23" customFormat="1" ht="19.5" customHeight="1" x14ac:dyDescent="0.25">
      <c r="A65" s="18" t="s">
        <v>14</v>
      </c>
      <c r="B65" s="19" t="s">
        <v>15</v>
      </c>
      <c r="C65" s="20">
        <v>7478.44</v>
      </c>
      <c r="D65" s="20">
        <v>7275.03</v>
      </c>
      <c r="E65" s="21">
        <v>7408.18</v>
      </c>
      <c r="F65" s="14">
        <v>0</v>
      </c>
      <c r="G65" s="13">
        <v>5343.19</v>
      </c>
      <c r="H65" s="14">
        <v>0</v>
      </c>
      <c r="I65" s="14">
        <v>0</v>
      </c>
      <c r="J65" s="14">
        <v>0</v>
      </c>
      <c r="K65" s="14">
        <f t="shared" si="6"/>
        <v>12751.37</v>
      </c>
      <c r="L65" s="14">
        <f>(SUM(E65:J65))/3</f>
        <v>4250.46</v>
      </c>
      <c r="M65" s="22">
        <v>255</v>
      </c>
      <c r="N65" s="22">
        <v>1856963</v>
      </c>
      <c r="O65" s="16">
        <v>7282.21</v>
      </c>
      <c r="P65" s="17">
        <f t="shared" si="7"/>
        <v>-3031.75</v>
      </c>
      <c r="Q65" s="17">
        <f t="shared" si="8"/>
        <v>-41.63</v>
      </c>
    </row>
    <row r="66" spans="1:17" s="23" customFormat="1" ht="18" customHeight="1" x14ac:dyDescent="0.25">
      <c r="A66" s="18" t="s">
        <v>18</v>
      </c>
      <c r="B66" s="19" t="s">
        <v>19</v>
      </c>
      <c r="C66" s="20">
        <v>7478.44</v>
      </c>
      <c r="D66" s="20">
        <v>7275.03</v>
      </c>
      <c r="E66" s="21">
        <v>7407.95</v>
      </c>
      <c r="F66" s="14">
        <v>0</v>
      </c>
      <c r="G66" s="13">
        <v>5343.19</v>
      </c>
      <c r="H66" s="14">
        <v>0</v>
      </c>
      <c r="I66" s="14">
        <v>0</v>
      </c>
      <c r="J66" s="14">
        <v>0</v>
      </c>
      <c r="K66" s="14">
        <f t="shared" si="6"/>
        <v>12751.14</v>
      </c>
      <c r="L66" s="14">
        <f>(SUM(E66:J66))/3</f>
        <v>4250.38</v>
      </c>
      <c r="M66" s="22">
        <v>161</v>
      </c>
      <c r="N66" s="22">
        <v>1180230</v>
      </c>
      <c r="O66" s="16">
        <v>7330.62</v>
      </c>
      <c r="P66" s="17">
        <f t="shared" si="7"/>
        <v>-3080.24</v>
      </c>
      <c r="Q66" s="17">
        <f t="shared" si="8"/>
        <v>-42.02</v>
      </c>
    </row>
    <row r="67" spans="1:17" s="23" customFormat="1" ht="20.25" customHeight="1" x14ac:dyDescent="0.25">
      <c r="A67" s="18" t="s">
        <v>6</v>
      </c>
      <c r="B67" s="19" t="s">
        <v>7</v>
      </c>
      <c r="C67" s="20">
        <v>7478.44</v>
      </c>
      <c r="D67" s="20">
        <v>7275.03</v>
      </c>
      <c r="E67" s="21">
        <v>0</v>
      </c>
      <c r="F67" s="14">
        <v>0</v>
      </c>
      <c r="G67" s="13">
        <v>5343.19</v>
      </c>
      <c r="H67" s="14">
        <v>0</v>
      </c>
      <c r="I67" s="14">
        <v>0</v>
      </c>
      <c r="J67" s="14">
        <v>0</v>
      </c>
      <c r="K67" s="14">
        <f t="shared" ref="K67:K69" si="9">SUM(E67:J67)</f>
        <v>5343.19</v>
      </c>
      <c r="L67" s="14">
        <f>(SUM(E67:J67))/2</f>
        <v>2671.6</v>
      </c>
      <c r="M67" s="22">
        <v>42</v>
      </c>
      <c r="N67" s="22">
        <v>305551</v>
      </c>
      <c r="O67" s="16">
        <v>7275.03</v>
      </c>
      <c r="P67" s="17">
        <f t="shared" ref="P67:P69" si="10">L67-O67</f>
        <v>-4603.43</v>
      </c>
      <c r="Q67" s="17">
        <f t="shared" si="8"/>
        <v>-63.28</v>
      </c>
    </row>
    <row r="68" spans="1:17" s="23" customFormat="1" ht="16.5" customHeight="1" x14ac:dyDescent="0.25">
      <c r="A68" s="18" t="s">
        <v>122</v>
      </c>
      <c r="B68" s="19" t="s">
        <v>123</v>
      </c>
      <c r="C68" s="20">
        <v>5266.44</v>
      </c>
      <c r="D68" s="20">
        <v>4997.1099999999997</v>
      </c>
      <c r="E68" s="21">
        <f>IFERROR(VLOOKUP(A68,'[1]Расчет тарифов_16'!$B$6:$H$141,7,FALSE),0)</f>
        <v>6216.37</v>
      </c>
      <c r="F68" s="14">
        <f>IFERROR(VLOOKUP(A68,'[2]Расчет тарифов_16'!$B$6:$H$36,7,FALSE),0)</f>
        <v>0</v>
      </c>
      <c r="G68" s="13">
        <f>IFERROR(VLOOKUP(A68,'[3]Расчет тарифов_16'!$B$5:$H$53,7,FALSE),0)</f>
        <v>0</v>
      </c>
      <c r="H68" s="14">
        <f>IFERROR(VLOOKUP(A68,'[4]Расчет тарифов_16'!$B$5:$H$29,6,FALSE),0)</f>
        <v>2043.3</v>
      </c>
      <c r="I68" s="14">
        <f>IFERROR(VLOOKUP(A68,'[5]Расчет тарифов_16'!$B$5:$H$25,7,FALSE),0)</f>
        <v>0</v>
      </c>
      <c r="J68" s="14">
        <f>IFERROR(VLOOKUP(A68,'[6]Расчет тарифов_16'!$B$5:$H$75,7,FALSE),0)</f>
        <v>0</v>
      </c>
      <c r="K68" s="14">
        <f t="shared" si="9"/>
        <v>8259.67</v>
      </c>
      <c r="L68" s="14">
        <f>(SUM(E68:J68))/2</f>
        <v>4129.84</v>
      </c>
      <c r="M68" s="22">
        <v>205</v>
      </c>
      <c r="N68" s="17">
        <v>1024407.55</v>
      </c>
      <c r="O68" s="16">
        <v>4997.1099999999997</v>
      </c>
      <c r="P68" s="17">
        <f t="shared" si="10"/>
        <v>-867.27</v>
      </c>
      <c r="Q68" s="17">
        <f t="shared" si="8"/>
        <v>-17.36</v>
      </c>
    </row>
    <row r="69" spans="1:17" s="23" customFormat="1" x14ac:dyDescent="0.25">
      <c r="A69" s="18" t="s">
        <v>46</v>
      </c>
      <c r="B69" s="19" t="s">
        <v>47</v>
      </c>
      <c r="C69" s="20">
        <v>7173.32</v>
      </c>
      <c r="D69" s="20">
        <v>7020.76</v>
      </c>
      <c r="E69" s="21">
        <v>1366.06</v>
      </c>
      <c r="F69" s="14">
        <v>0</v>
      </c>
      <c r="G69" s="13">
        <v>1708.14</v>
      </c>
      <c r="H69" s="14">
        <v>3819.55</v>
      </c>
      <c r="I69" s="14">
        <v>0</v>
      </c>
      <c r="J69" s="14">
        <v>0</v>
      </c>
      <c r="K69" s="14">
        <f t="shared" si="9"/>
        <v>6893.75</v>
      </c>
      <c r="L69" s="14">
        <f>(SUM(E69:J69))/3</f>
        <v>2297.92</v>
      </c>
      <c r="M69" s="22">
        <v>489</v>
      </c>
      <c r="N69" s="22">
        <v>3433304</v>
      </c>
      <c r="O69" s="16">
        <v>7021.07</v>
      </c>
      <c r="P69" s="17">
        <f t="shared" si="10"/>
        <v>-4723.1499999999996</v>
      </c>
      <c r="Q69" s="17">
        <f t="shared" si="8"/>
        <v>-67.27</v>
      </c>
    </row>
    <row r="70" spans="1:17" s="23" customFormat="1" x14ac:dyDescent="0.25">
      <c r="A70" s="34" t="s">
        <v>246</v>
      </c>
      <c r="B70" s="19"/>
      <c r="C70" s="20"/>
      <c r="D70" s="20"/>
      <c r="E70" s="21"/>
      <c r="F70" s="14"/>
      <c r="G70" s="13"/>
      <c r="H70" s="14"/>
      <c r="I70" s="14"/>
      <c r="J70" s="14"/>
      <c r="K70" s="14"/>
      <c r="L70" s="32"/>
      <c r="M70" s="15">
        <v>39786</v>
      </c>
      <c r="N70" s="35">
        <v>102546161.51000001</v>
      </c>
      <c r="O70" s="33"/>
      <c r="P70" s="11"/>
      <c r="Q70" s="11"/>
    </row>
    <row r="71" spans="1:17" s="23" customFormat="1" x14ac:dyDescent="0.25">
      <c r="A71" s="18" t="s">
        <v>251</v>
      </c>
      <c r="B71" s="19" t="s">
        <v>148</v>
      </c>
      <c r="C71" s="20">
        <v>3639.22</v>
      </c>
      <c r="D71" s="20">
        <v>3639.22</v>
      </c>
      <c r="E71" s="21">
        <f>IFERROR(VLOOKUP(A71,'[1]Расчет тарифов_16'!$B$6:$H$141,7,FALSE),0)</f>
        <v>0</v>
      </c>
      <c r="F71" s="14">
        <f>IFERROR(VLOOKUP(A71,'[2]Расчет тарифов_16'!$B$6:$H$36,7,FALSE),0)</f>
        <v>0</v>
      </c>
      <c r="G71" s="13">
        <f>IFERROR(VLOOKUP(A71,'[3]Расчет тарифов_16'!$B$5:$H$53,7,FALSE),0)</f>
        <v>0</v>
      </c>
      <c r="H71" s="14">
        <f>IFERROR(VLOOKUP(A71,'[4]Расчет тарифов_16'!$B$5:$H$29,6,FALSE),0)</f>
        <v>0</v>
      </c>
      <c r="I71" s="14">
        <f>IFERROR(VLOOKUP(A71,'[5]Расчет тарифов_16'!$B$5:$H$25,7,FALSE),0)</f>
        <v>0</v>
      </c>
      <c r="J71" s="14">
        <f>IFERROR(VLOOKUP(A71,'[6]Расчет тарифов_16'!$B$5:$H$75,7,FALSE),0)</f>
        <v>0</v>
      </c>
      <c r="K71" s="14">
        <f t="shared" ref="K71:K78" si="11">SUM(E71:J71)</f>
        <v>0</v>
      </c>
      <c r="L71" s="14">
        <f>(SUM(E71:J71))/1</f>
        <v>0</v>
      </c>
      <c r="M71" s="22">
        <v>33</v>
      </c>
      <c r="N71" s="17">
        <v>120094.26</v>
      </c>
      <c r="O71" s="16">
        <v>3639.22</v>
      </c>
      <c r="P71" s="17"/>
      <c r="Q71" s="17"/>
    </row>
    <row r="72" spans="1:17" s="23" customFormat="1" ht="25.5" x14ac:dyDescent="0.25">
      <c r="A72" s="24" t="s">
        <v>252</v>
      </c>
      <c r="B72" s="19" t="s">
        <v>155</v>
      </c>
      <c r="C72" s="25"/>
      <c r="D72" s="20">
        <v>31841.71</v>
      </c>
      <c r="E72" s="21">
        <f>IFERROR(VLOOKUP(A72,'[1]Расчет тарифов_16'!$B$6:$H$141,7,FALSE),0)</f>
        <v>0</v>
      </c>
      <c r="F72" s="14">
        <f>IFERROR(VLOOKUP(A72,'[2]Расчет тарифов_16'!$B$6:$H$36,7,FALSE),0)</f>
        <v>0</v>
      </c>
      <c r="G72" s="13">
        <f>IFERROR(VLOOKUP(A72,'[3]Расчет тарифов_16'!$B$5:$H$53,7,FALSE),0)</f>
        <v>0</v>
      </c>
      <c r="H72" s="14">
        <f>IFERROR(VLOOKUP(A72,'[4]Расчет тарифов_16'!$B$5:$H$29,6,FALSE),0)</f>
        <v>0</v>
      </c>
      <c r="I72" s="14">
        <f>IFERROR(VLOOKUP(A72,'[5]Расчет тарифов_16'!$B$5:$H$25,7,FALSE),0)</f>
        <v>0</v>
      </c>
      <c r="J72" s="14">
        <f>IFERROR(VLOOKUP(A72,'[6]Расчет тарифов_16'!$B$5:$H$75,7,FALSE),0)</f>
        <v>0</v>
      </c>
      <c r="K72" s="14">
        <f t="shared" si="11"/>
        <v>0</v>
      </c>
      <c r="L72" s="14">
        <f>(SUM(E72:J72))/15</f>
        <v>0</v>
      </c>
      <c r="M72" s="22">
        <v>502</v>
      </c>
      <c r="N72" s="17">
        <v>14392452.92</v>
      </c>
      <c r="O72" s="16">
        <v>28670.22</v>
      </c>
      <c r="P72" s="17"/>
      <c r="Q72" s="17"/>
    </row>
    <row r="73" spans="1:17" s="23" customFormat="1" x14ac:dyDescent="0.25">
      <c r="A73" s="10" t="s">
        <v>245</v>
      </c>
      <c r="B73" s="11"/>
      <c r="C73" s="12"/>
      <c r="D73" s="12"/>
      <c r="E73" s="21"/>
      <c r="F73" s="13"/>
      <c r="G73" s="13"/>
      <c r="H73" s="13"/>
      <c r="I73" s="13"/>
      <c r="J73" s="13"/>
      <c r="K73" s="14">
        <f t="shared" si="11"/>
        <v>0</v>
      </c>
      <c r="L73" s="14"/>
      <c r="M73" s="15">
        <v>9607</v>
      </c>
      <c r="N73" s="15">
        <v>36291269</v>
      </c>
      <c r="O73" s="16"/>
      <c r="P73" s="17"/>
      <c r="Q73" s="17"/>
    </row>
    <row r="74" spans="1:17" s="23" customFormat="1" ht="18.75" customHeight="1" x14ac:dyDescent="0.25">
      <c r="A74" s="18" t="s">
        <v>34</v>
      </c>
      <c r="B74" s="19" t="s">
        <v>35</v>
      </c>
      <c r="C74" s="20">
        <v>7478.44</v>
      </c>
      <c r="D74" s="20">
        <v>7275.03</v>
      </c>
      <c r="E74" s="21">
        <v>0</v>
      </c>
      <c r="F74" s="14">
        <v>0</v>
      </c>
      <c r="G74" s="13">
        <v>0</v>
      </c>
      <c r="H74" s="14">
        <v>0</v>
      </c>
      <c r="I74" s="14">
        <v>0</v>
      </c>
      <c r="J74" s="14">
        <v>0</v>
      </c>
      <c r="K74" s="14">
        <f t="shared" si="11"/>
        <v>0</v>
      </c>
      <c r="L74" s="14">
        <f>(SUM(E74:J74))/15</f>
        <v>0</v>
      </c>
      <c r="M74" s="22">
        <v>51</v>
      </c>
      <c r="N74" s="22">
        <v>371027</v>
      </c>
      <c r="O74" s="16">
        <v>7275.03</v>
      </c>
      <c r="P74" s="17"/>
      <c r="Q74" s="17"/>
    </row>
    <row r="75" spans="1:17" s="23" customFormat="1" x14ac:dyDescent="0.25">
      <c r="A75" s="18" t="s">
        <v>38</v>
      </c>
      <c r="B75" s="19" t="s">
        <v>39</v>
      </c>
      <c r="C75" s="20">
        <v>1728.3</v>
      </c>
      <c r="D75" s="20">
        <v>1524.86</v>
      </c>
      <c r="E75" s="21">
        <v>0</v>
      </c>
      <c r="F75" s="14">
        <v>0</v>
      </c>
      <c r="G75" s="13">
        <v>0</v>
      </c>
      <c r="H75" s="14">
        <v>0</v>
      </c>
      <c r="I75" s="14">
        <v>0</v>
      </c>
      <c r="J75" s="14">
        <v>0</v>
      </c>
      <c r="K75" s="14">
        <f t="shared" si="11"/>
        <v>0</v>
      </c>
      <c r="L75" s="14">
        <f>(SUM(E75:J75))/15</f>
        <v>0</v>
      </c>
      <c r="M75" s="22">
        <v>0</v>
      </c>
      <c r="N75" s="22">
        <v>0</v>
      </c>
      <c r="O75" s="16"/>
      <c r="P75" s="17"/>
      <c r="Q75" s="17"/>
    </row>
    <row r="76" spans="1:17" s="23" customFormat="1" x14ac:dyDescent="0.25">
      <c r="A76" s="18" t="s">
        <v>40</v>
      </c>
      <c r="B76" s="19" t="s">
        <v>41</v>
      </c>
      <c r="C76" s="20">
        <v>1423.16</v>
      </c>
      <c r="D76" s="20">
        <v>1270.5999999999999</v>
      </c>
      <c r="E76" s="21">
        <v>6316.16</v>
      </c>
      <c r="F76" s="14">
        <v>0</v>
      </c>
      <c r="G76" s="13">
        <v>1708.14</v>
      </c>
      <c r="H76" s="14">
        <v>0</v>
      </c>
      <c r="I76" s="14">
        <v>0</v>
      </c>
      <c r="J76" s="14">
        <v>0</v>
      </c>
      <c r="K76" s="14">
        <f t="shared" si="11"/>
        <v>8024.3</v>
      </c>
      <c r="L76" s="14">
        <f>(SUM(E76:J76))/3</f>
        <v>2674.77</v>
      </c>
      <c r="M76" s="22">
        <v>0</v>
      </c>
      <c r="N76" s="22">
        <v>0</v>
      </c>
      <c r="O76" s="16"/>
      <c r="P76" s="17"/>
      <c r="Q76" s="17"/>
    </row>
    <row r="77" spans="1:17" s="23" customFormat="1" ht="25.5" x14ac:dyDescent="0.25">
      <c r="A77" s="18" t="s">
        <v>56</v>
      </c>
      <c r="B77" s="19" t="s">
        <v>57</v>
      </c>
      <c r="C77" s="20">
        <v>7113.97</v>
      </c>
      <c r="D77" s="20">
        <v>7113.97</v>
      </c>
      <c r="E77" s="21">
        <v>7407.95</v>
      </c>
      <c r="F77" s="14">
        <v>0</v>
      </c>
      <c r="G77" s="13">
        <v>0</v>
      </c>
      <c r="H77" s="14">
        <v>0</v>
      </c>
      <c r="I77" s="14">
        <v>0</v>
      </c>
      <c r="J77" s="14">
        <v>0</v>
      </c>
      <c r="K77" s="14">
        <f t="shared" si="11"/>
        <v>7407.95</v>
      </c>
      <c r="L77" s="14">
        <f>(SUM(E77:J77))/2</f>
        <v>3703.98</v>
      </c>
      <c r="M77" s="22">
        <v>0</v>
      </c>
      <c r="N77" s="22">
        <v>0</v>
      </c>
      <c r="O77" s="16"/>
      <c r="P77" s="17"/>
      <c r="Q77" s="17"/>
    </row>
    <row r="78" spans="1:17" s="23" customFormat="1" x14ac:dyDescent="0.25">
      <c r="A78" s="18" t="s">
        <v>62</v>
      </c>
      <c r="B78" s="19" t="s">
        <v>63</v>
      </c>
      <c r="C78" s="20">
        <v>1423.16</v>
      </c>
      <c r="D78" s="20">
        <v>1270.5999999999999</v>
      </c>
      <c r="E78" s="21">
        <v>0</v>
      </c>
      <c r="F78" s="14">
        <v>0</v>
      </c>
      <c r="G78" s="13">
        <v>0</v>
      </c>
      <c r="H78" s="14">
        <v>0</v>
      </c>
      <c r="I78" s="14">
        <v>0</v>
      </c>
      <c r="J78" s="14">
        <v>0</v>
      </c>
      <c r="K78" s="14">
        <f t="shared" si="11"/>
        <v>0</v>
      </c>
      <c r="L78" s="14">
        <f>(SUM(E78:J78))/15</f>
        <v>0</v>
      </c>
      <c r="M78" s="22">
        <v>2</v>
      </c>
      <c r="N78" s="22">
        <v>2541</v>
      </c>
      <c r="O78" s="16"/>
      <c r="P78" s="17"/>
      <c r="Q78" s="17"/>
    </row>
  </sheetData>
  <autoFilter ref="A2:Q78">
    <filterColumn colId="12" showButton="0"/>
  </autoFilter>
  <mergeCells count="4">
    <mergeCell ref="A1:A2"/>
    <mergeCell ref="B1:B2"/>
    <mergeCell ref="C1:D1"/>
    <mergeCell ref="M2:N2"/>
  </mergeCells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6"/>
  <sheetViews>
    <sheetView tabSelected="1" zoomScaleNormal="100" workbookViewId="0">
      <selection activeCell="A8" sqref="A8:E8"/>
    </sheetView>
  </sheetViews>
  <sheetFormatPr defaultRowHeight="15" x14ac:dyDescent="0.25"/>
  <cols>
    <col min="1" max="1" width="5.28515625" style="45" customWidth="1"/>
    <col min="2" max="2" width="16.5703125" style="46" customWidth="1"/>
    <col min="3" max="3" width="62" customWidth="1"/>
    <col min="4" max="4" width="11.42578125" customWidth="1"/>
    <col min="5" max="5" width="11.85546875" customWidth="1"/>
  </cols>
  <sheetData>
    <row r="1" spans="1:5" ht="18.75" customHeight="1" x14ac:dyDescent="0.3">
      <c r="A1" s="41"/>
      <c r="B1" s="41"/>
      <c r="C1" s="63" t="s">
        <v>403</v>
      </c>
      <c r="D1" s="63"/>
      <c r="E1" s="63"/>
    </row>
    <row r="2" spans="1:5" ht="18.75" customHeight="1" x14ac:dyDescent="0.3">
      <c r="A2" s="41"/>
      <c r="B2" s="41"/>
      <c r="C2" s="69" t="s">
        <v>278</v>
      </c>
      <c r="D2" s="69"/>
      <c r="E2" s="69"/>
    </row>
    <row r="3" spans="1:5" ht="18.75" customHeight="1" x14ac:dyDescent="0.3">
      <c r="A3" s="41"/>
      <c r="B3" s="41"/>
      <c r="C3" s="69" t="s">
        <v>279</v>
      </c>
      <c r="D3" s="69"/>
      <c r="E3" s="69"/>
    </row>
    <row r="4" spans="1:5" ht="18.75" customHeight="1" x14ac:dyDescent="0.3">
      <c r="A4" s="41"/>
      <c r="B4" s="41"/>
      <c r="C4" s="69" t="s">
        <v>402</v>
      </c>
      <c r="D4" s="69"/>
      <c r="E4" s="69"/>
    </row>
    <row r="5" spans="1:5" ht="20.25" x14ac:dyDescent="0.3">
      <c r="A5" s="42"/>
      <c r="B5" s="42"/>
      <c r="C5" s="42"/>
      <c r="D5" s="43"/>
      <c r="E5" s="43"/>
    </row>
    <row r="6" spans="1:5" ht="19.5" customHeight="1" x14ac:dyDescent="0.3">
      <c r="A6" s="42"/>
      <c r="B6" s="42"/>
      <c r="C6" s="42"/>
      <c r="D6" s="43"/>
      <c r="E6" s="43"/>
    </row>
    <row r="7" spans="1:5" ht="19.5" customHeight="1" x14ac:dyDescent="0.3">
      <c r="A7" s="66" t="s">
        <v>280</v>
      </c>
      <c r="B7" s="66"/>
      <c r="C7" s="66"/>
      <c r="D7" s="66"/>
      <c r="E7" s="66"/>
    </row>
    <row r="8" spans="1:5" ht="40.5" customHeight="1" x14ac:dyDescent="0.3">
      <c r="A8" s="65" t="s">
        <v>404</v>
      </c>
      <c r="B8" s="65"/>
      <c r="C8" s="65"/>
      <c r="D8" s="65"/>
      <c r="E8" s="65"/>
    </row>
    <row r="9" spans="1:5" ht="19.5" customHeight="1" x14ac:dyDescent="0.25"/>
    <row r="10" spans="1:5" ht="19.5" customHeight="1" x14ac:dyDescent="0.3">
      <c r="A10" s="44"/>
      <c r="B10" s="44"/>
      <c r="C10" s="44"/>
      <c r="D10" s="64" t="s">
        <v>281</v>
      </c>
      <c r="E10" s="64"/>
    </row>
    <row r="11" spans="1:5" ht="15.75" x14ac:dyDescent="0.25">
      <c r="A11" s="67" t="s">
        <v>282</v>
      </c>
      <c r="B11" s="67" t="s">
        <v>0</v>
      </c>
      <c r="C11" s="67" t="s">
        <v>1</v>
      </c>
      <c r="D11" s="68" t="s">
        <v>277</v>
      </c>
      <c r="E11" s="68"/>
    </row>
    <row r="12" spans="1:5" ht="15" customHeight="1" x14ac:dyDescent="0.25">
      <c r="A12" s="67"/>
      <c r="B12" s="67"/>
      <c r="C12" s="67"/>
      <c r="D12" s="62" t="s">
        <v>2</v>
      </c>
      <c r="E12" s="62" t="s">
        <v>3</v>
      </c>
    </row>
    <row r="13" spans="1:5" ht="20.25" customHeight="1" x14ac:dyDescent="0.25">
      <c r="A13" s="67"/>
      <c r="B13" s="67"/>
      <c r="C13" s="67"/>
      <c r="D13" s="62"/>
      <c r="E13" s="62"/>
    </row>
    <row r="14" spans="1:5" ht="20.25" customHeight="1" x14ac:dyDescent="0.25">
      <c r="A14" s="67"/>
      <c r="B14" s="67"/>
      <c r="C14" s="67"/>
      <c r="D14" s="62"/>
      <c r="E14" s="62"/>
    </row>
    <row r="15" spans="1:5" ht="15.75" x14ac:dyDescent="0.25">
      <c r="A15" s="67"/>
      <c r="B15" s="48">
        <v>1</v>
      </c>
      <c r="C15" s="48">
        <v>2</v>
      </c>
      <c r="D15" s="49">
        <v>3</v>
      </c>
      <c r="E15" s="49">
        <v>4</v>
      </c>
    </row>
    <row r="16" spans="1:5" ht="15.75" x14ac:dyDescent="0.25">
      <c r="A16" s="50" t="s">
        <v>284</v>
      </c>
      <c r="B16" s="51" t="s">
        <v>4</v>
      </c>
      <c r="C16" s="52" t="s">
        <v>5</v>
      </c>
      <c r="D16" s="53">
        <v>872.31</v>
      </c>
      <c r="E16" s="54">
        <v>872.31</v>
      </c>
    </row>
    <row r="17" spans="1:5" ht="31.5" x14ac:dyDescent="0.25">
      <c r="A17" s="50" t="s">
        <v>285</v>
      </c>
      <c r="B17" s="51" t="s">
        <v>6</v>
      </c>
      <c r="C17" s="52" t="s">
        <v>7</v>
      </c>
      <c r="D17" s="55">
        <v>5895.83</v>
      </c>
      <c r="E17" s="56">
        <v>5895.83</v>
      </c>
    </row>
    <row r="18" spans="1:5" ht="15.75" x14ac:dyDescent="0.25">
      <c r="A18" s="50" t="s">
        <v>286</v>
      </c>
      <c r="B18" s="51" t="s">
        <v>8</v>
      </c>
      <c r="C18" s="52" t="s">
        <v>9</v>
      </c>
      <c r="D18" s="53">
        <v>747.93</v>
      </c>
      <c r="E18" s="54">
        <v>747.93</v>
      </c>
    </row>
    <row r="19" spans="1:5" ht="31.5" x14ac:dyDescent="0.25">
      <c r="A19" s="50" t="s">
        <v>287</v>
      </c>
      <c r="B19" s="51" t="s">
        <v>10</v>
      </c>
      <c r="C19" s="52" t="s">
        <v>11</v>
      </c>
      <c r="D19" s="53">
        <v>872.31</v>
      </c>
      <c r="E19" s="54">
        <v>872.31</v>
      </c>
    </row>
    <row r="20" spans="1:5" ht="31.5" x14ac:dyDescent="0.25">
      <c r="A20" s="50" t="s">
        <v>288</v>
      </c>
      <c r="B20" s="51" t="s">
        <v>12</v>
      </c>
      <c r="C20" s="52" t="s">
        <v>13</v>
      </c>
      <c r="D20" s="53">
        <v>747.93</v>
      </c>
      <c r="E20" s="54">
        <v>747.93</v>
      </c>
    </row>
    <row r="21" spans="1:5" ht="31.5" x14ac:dyDescent="0.25">
      <c r="A21" s="50" t="s">
        <v>289</v>
      </c>
      <c r="B21" s="51" t="s">
        <v>14</v>
      </c>
      <c r="C21" s="52" t="s">
        <v>15</v>
      </c>
      <c r="D21" s="55">
        <v>6339.95</v>
      </c>
      <c r="E21" s="56">
        <v>6339.95</v>
      </c>
    </row>
    <row r="22" spans="1:5" ht="15.75" x14ac:dyDescent="0.25">
      <c r="A22" s="50" t="s">
        <v>290</v>
      </c>
      <c r="B22" s="51" t="s">
        <v>16</v>
      </c>
      <c r="C22" s="52" t="s">
        <v>17</v>
      </c>
      <c r="D22" s="53">
        <v>904.34</v>
      </c>
      <c r="E22" s="54">
        <v>904.34</v>
      </c>
    </row>
    <row r="23" spans="1:5" ht="31.5" x14ac:dyDescent="0.25">
      <c r="A23" s="50" t="s">
        <v>291</v>
      </c>
      <c r="B23" s="51" t="s">
        <v>18</v>
      </c>
      <c r="C23" s="52" t="s">
        <v>19</v>
      </c>
      <c r="D23" s="55">
        <v>6339.95</v>
      </c>
      <c r="E23" s="56">
        <v>6339.95</v>
      </c>
    </row>
    <row r="24" spans="1:5" ht="31.5" x14ac:dyDescent="0.25">
      <c r="A24" s="50" t="s">
        <v>292</v>
      </c>
      <c r="B24" s="51" t="s">
        <v>20</v>
      </c>
      <c r="C24" s="52" t="s">
        <v>21</v>
      </c>
      <c r="D24" s="55">
        <v>5519.43</v>
      </c>
      <c r="E24" s="56">
        <v>5519.43</v>
      </c>
    </row>
    <row r="25" spans="1:5" ht="15.75" x14ac:dyDescent="0.25">
      <c r="A25" s="50" t="s">
        <v>293</v>
      </c>
      <c r="B25" s="51" t="s">
        <v>22</v>
      </c>
      <c r="C25" s="52" t="s">
        <v>23</v>
      </c>
      <c r="D25" s="55">
        <v>1043.1199999999999</v>
      </c>
      <c r="E25" s="56">
        <v>1043.1199999999999</v>
      </c>
    </row>
    <row r="26" spans="1:5" ht="15.75" x14ac:dyDescent="0.25">
      <c r="A26" s="50" t="s">
        <v>294</v>
      </c>
      <c r="B26" s="51" t="s">
        <v>24</v>
      </c>
      <c r="C26" s="52" t="s">
        <v>25</v>
      </c>
      <c r="D26" s="53">
        <v>1210.22</v>
      </c>
      <c r="E26" s="54">
        <v>1210.22</v>
      </c>
    </row>
    <row r="27" spans="1:5" ht="15.75" x14ac:dyDescent="0.25">
      <c r="A27" s="50" t="s">
        <v>295</v>
      </c>
      <c r="B27" s="51" t="s">
        <v>26</v>
      </c>
      <c r="C27" s="52" t="s">
        <v>27</v>
      </c>
      <c r="D27" s="53">
        <v>1210.22</v>
      </c>
      <c r="E27" s="54">
        <v>1210.22</v>
      </c>
    </row>
    <row r="28" spans="1:5" ht="31.5" x14ac:dyDescent="0.25">
      <c r="A28" s="50" t="s">
        <v>296</v>
      </c>
      <c r="B28" s="51" t="s">
        <v>28</v>
      </c>
      <c r="C28" s="52" t="s">
        <v>29</v>
      </c>
      <c r="D28" s="55">
        <v>6342.24</v>
      </c>
      <c r="E28" s="56">
        <v>6342.24</v>
      </c>
    </row>
    <row r="29" spans="1:5" ht="15.75" x14ac:dyDescent="0.25">
      <c r="A29" s="50" t="s">
        <v>297</v>
      </c>
      <c r="B29" s="51" t="s">
        <v>30</v>
      </c>
      <c r="C29" s="52" t="s">
        <v>31</v>
      </c>
      <c r="D29" s="53">
        <v>879.54</v>
      </c>
      <c r="E29" s="54">
        <v>879.54</v>
      </c>
    </row>
    <row r="30" spans="1:5" ht="31.5" x14ac:dyDescent="0.25">
      <c r="A30" s="50" t="s">
        <v>298</v>
      </c>
      <c r="B30" s="51" t="s">
        <v>32</v>
      </c>
      <c r="C30" s="52" t="s">
        <v>33</v>
      </c>
      <c r="D30" s="55">
        <v>6339.95</v>
      </c>
      <c r="E30" s="56">
        <v>6339.95</v>
      </c>
    </row>
    <row r="31" spans="1:5" ht="31.5" x14ac:dyDescent="0.25">
      <c r="A31" s="50" t="s">
        <v>299</v>
      </c>
      <c r="B31" s="51" t="s">
        <v>34</v>
      </c>
      <c r="C31" s="52" t="s">
        <v>35</v>
      </c>
      <c r="D31" s="55">
        <v>7478.44</v>
      </c>
      <c r="E31" s="56">
        <v>7275.03</v>
      </c>
    </row>
    <row r="32" spans="1:5" ht="31.5" x14ac:dyDescent="0.25">
      <c r="A32" s="50" t="s">
        <v>300</v>
      </c>
      <c r="B32" s="51" t="s">
        <v>36</v>
      </c>
      <c r="C32" s="52" t="s">
        <v>37</v>
      </c>
      <c r="D32" s="55">
        <v>2199.4499999999998</v>
      </c>
      <c r="E32" s="56">
        <v>2199.4499999999998</v>
      </c>
    </row>
    <row r="33" spans="1:5" ht="31.5" x14ac:dyDescent="0.25">
      <c r="A33" s="50" t="s">
        <v>301</v>
      </c>
      <c r="B33" s="51" t="s">
        <v>38</v>
      </c>
      <c r="C33" s="52" t="s">
        <v>39</v>
      </c>
      <c r="D33" s="55">
        <v>1728.3</v>
      </c>
      <c r="E33" s="56">
        <v>1524.86</v>
      </c>
    </row>
    <row r="34" spans="1:5" ht="31.5" x14ac:dyDescent="0.25">
      <c r="A34" s="50" t="s">
        <v>302</v>
      </c>
      <c r="B34" s="51" t="s">
        <v>40</v>
      </c>
      <c r="C34" s="52" t="s">
        <v>41</v>
      </c>
      <c r="D34" s="53">
        <v>816.51</v>
      </c>
      <c r="E34" s="54">
        <v>816.51</v>
      </c>
    </row>
    <row r="35" spans="1:5" ht="31.5" x14ac:dyDescent="0.25">
      <c r="A35" s="50" t="s">
        <v>303</v>
      </c>
      <c r="B35" s="51" t="s">
        <v>42</v>
      </c>
      <c r="C35" s="52" t="s">
        <v>43</v>
      </c>
      <c r="D35" s="55">
        <v>7255.06</v>
      </c>
      <c r="E35" s="56">
        <v>7255.06</v>
      </c>
    </row>
    <row r="36" spans="1:5" ht="31.5" x14ac:dyDescent="0.25">
      <c r="A36" s="50" t="s">
        <v>304</v>
      </c>
      <c r="B36" s="51" t="s">
        <v>44</v>
      </c>
      <c r="C36" s="52" t="s">
        <v>45</v>
      </c>
      <c r="D36" s="55">
        <v>6339.95</v>
      </c>
      <c r="E36" s="56">
        <v>6339.95</v>
      </c>
    </row>
    <row r="37" spans="1:5" ht="15.75" x14ac:dyDescent="0.25">
      <c r="A37" s="50" t="s">
        <v>305</v>
      </c>
      <c r="B37" s="51" t="s">
        <v>46</v>
      </c>
      <c r="C37" s="52" t="s">
        <v>256</v>
      </c>
      <c r="D37" s="55">
        <v>1787.14</v>
      </c>
      <c r="E37" s="56">
        <v>1787.14</v>
      </c>
    </row>
    <row r="38" spans="1:5" ht="31.5" x14ac:dyDescent="0.25">
      <c r="A38" s="50" t="s">
        <v>306</v>
      </c>
      <c r="B38" s="51" t="s">
        <v>48</v>
      </c>
      <c r="C38" s="52" t="s">
        <v>257</v>
      </c>
      <c r="D38" s="55">
        <v>6861.47</v>
      </c>
      <c r="E38" s="56">
        <v>6861.47</v>
      </c>
    </row>
    <row r="39" spans="1:5" ht="31.5" x14ac:dyDescent="0.25">
      <c r="A39" s="50" t="s">
        <v>307</v>
      </c>
      <c r="B39" s="51" t="s">
        <v>50</v>
      </c>
      <c r="C39" s="52" t="s">
        <v>51</v>
      </c>
      <c r="D39" s="55">
        <v>5759.83</v>
      </c>
      <c r="E39" s="56">
        <v>5759.83</v>
      </c>
    </row>
    <row r="40" spans="1:5" ht="31.5" x14ac:dyDescent="0.25">
      <c r="A40" s="50" t="s">
        <v>308</v>
      </c>
      <c r="B40" s="51" t="s">
        <v>52</v>
      </c>
      <c r="C40" s="52" t="s">
        <v>53</v>
      </c>
      <c r="D40" s="55">
        <v>6342.24</v>
      </c>
      <c r="E40" s="56">
        <v>6342.24</v>
      </c>
    </row>
    <row r="41" spans="1:5" ht="31.5" x14ac:dyDescent="0.25">
      <c r="A41" s="50" t="s">
        <v>309</v>
      </c>
      <c r="B41" s="51" t="s">
        <v>54</v>
      </c>
      <c r="C41" s="52" t="s">
        <v>55</v>
      </c>
      <c r="D41" s="55">
        <v>6339.95</v>
      </c>
      <c r="E41" s="56">
        <v>6339.95</v>
      </c>
    </row>
    <row r="42" spans="1:5" ht="31.5" x14ac:dyDescent="0.25">
      <c r="A42" s="50" t="s">
        <v>310</v>
      </c>
      <c r="B42" s="51" t="s">
        <v>58</v>
      </c>
      <c r="C42" s="52" t="s">
        <v>59</v>
      </c>
      <c r="D42" s="55">
        <v>6267.84</v>
      </c>
      <c r="E42" s="56">
        <v>6267.84</v>
      </c>
    </row>
    <row r="43" spans="1:5" ht="31.5" x14ac:dyDescent="0.25">
      <c r="A43" s="50" t="s">
        <v>311</v>
      </c>
      <c r="B43" s="51" t="s">
        <v>60</v>
      </c>
      <c r="C43" s="52" t="s">
        <v>61</v>
      </c>
      <c r="D43" s="55">
        <v>6342.24</v>
      </c>
      <c r="E43" s="56">
        <v>6342.24</v>
      </c>
    </row>
    <row r="44" spans="1:5" ht="31.5" x14ac:dyDescent="0.25">
      <c r="A44" s="50" t="s">
        <v>312</v>
      </c>
      <c r="B44" s="51" t="s">
        <v>62</v>
      </c>
      <c r="C44" s="52" t="s">
        <v>63</v>
      </c>
      <c r="D44" s="55">
        <v>1423.16</v>
      </c>
      <c r="E44" s="56">
        <v>1270.5999999999999</v>
      </c>
    </row>
    <row r="45" spans="1:5" ht="15.75" x14ac:dyDescent="0.25">
      <c r="A45" s="50" t="s">
        <v>313</v>
      </c>
      <c r="B45" s="51" t="s">
        <v>64</v>
      </c>
      <c r="C45" s="52" t="s">
        <v>258</v>
      </c>
      <c r="D45" s="53">
        <v>906.83</v>
      </c>
      <c r="E45" s="53">
        <v>906.83</v>
      </c>
    </row>
    <row r="46" spans="1:5" ht="31.5" x14ac:dyDescent="0.25">
      <c r="A46" s="50" t="s">
        <v>314</v>
      </c>
      <c r="B46" s="51" t="s">
        <v>69</v>
      </c>
      <c r="C46" s="52" t="s">
        <v>70</v>
      </c>
      <c r="D46" s="55">
        <v>4066.64</v>
      </c>
      <c r="E46" s="55">
        <v>4066.64</v>
      </c>
    </row>
    <row r="47" spans="1:5" ht="47.25" x14ac:dyDescent="0.25">
      <c r="A47" s="50" t="s">
        <v>315</v>
      </c>
      <c r="B47" s="51" t="s">
        <v>71</v>
      </c>
      <c r="C47" s="52" t="s">
        <v>72</v>
      </c>
      <c r="D47" s="55">
        <v>4066.64</v>
      </c>
      <c r="E47" s="55">
        <v>4066.64</v>
      </c>
    </row>
    <row r="48" spans="1:5" ht="31.5" x14ac:dyDescent="0.25">
      <c r="A48" s="50" t="s">
        <v>316</v>
      </c>
      <c r="B48" s="51" t="s">
        <v>73</v>
      </c>
      <c r="C48" s="52" t="s">
        <v>74</v>
      </c>
      <c r="D48" s="55">
        <v>4066.64</v>
      </c>
      <c r="E48" s="55">
        <v>4066.64</v>
      </c>
    </row>
    <row r="49" spans="1:5" ht="47.25" x14ac:dyDescent="0.25">
      <c r="A49" s="50" t="s">
        <v>317</v>
      </c>
      <c r="B49" s="51" t="s">
        <v>75</v>
      </c>
      <c r="C49" s="52" t="s">
        <v>259</v>
      </c>
      <c r="D49" s="55">
        <v>4066.64</v>
      </c>
      <c r="E49" s="55">
        <v>4066.64</v>
      </c>
    </row>
    <row r="50" spans="1:5" ht="15.75" x14ac:dyDescent="0.25">
      <c r="A50" s="50" t="s">
        <v>318</v>
      </c>
      <c r="B50" s="51" t="s">
        <v>77</v>
      </c>
      <c r="C50" s="52" t="s">
        <v>78</v>
      </c>
      <c r="D50" s="53">
        <v>922.92</v>
      </c>
      <c r="E50" s="53">
        <v>922.92</v>
      </c>
    </row>
    <row r="51" spans="1:5" ht="15.75" x14ac:dyDescent="0.25">
      <c r="A51" s="50" t="s">
        <v>319</v>
      </c>
      <c r="B51" s="51" t="s">
        <v>79</v>
      </c>
      <c r="C51" s="52" t="s">
        <v>80</v>
      </c>
      <c r="D51" s="53">
        <v>809.69</v>
      </c>
      <c r="E51" s="53">
        <v>809.69</v>
      </c>
    </row>
    <row r="52" spans="1:5" ht="31.5" x14ac:dyDescent="0.25">
      <c r="A52" s="50" t="s">
        <v>320</v>
      </c>
      <c r="B52" s="51" t="s">
        <v>81</v>
      </c>
      <c r="C52" s="52" t="s">
        <v>82</v>
      </c>
      <c r="D52" s="53">
        <v>889.05</v>
      </c>
      <c r="E52" s="53">
        <v>889.05</v>
      </c>
    </row>
    <row r="53" spans="1:5" ht="15.75" x14ac:dyDescent="0.25">
      <c r="A53" s="50" t="s">
        <v>321</v>
      </c>
      <c r="B53" s="51" t="s">
        <v>83</v>
      </c>
      <c r="C53" s="52" t="s">
        <v>260</v>
      </c>
      <c r="D53" s="53">
        <v>922.92</v>
      </c>
      <c r="E53" s="53">
        <v>922.92</v>
      </c>
    </row>
    <row r="54" spans="1:5" ht="31.5" x14ac:dyDescent="0.25">
      <c r="A54" s="50" t="s">
        <v>322</v>
      </c>
      <c r="B54" s="51" t="s">
        <v>85</v>
      </c>
      <c r="C54" s="52" t="s">
        <v>86</v>
      </c>
      <c r="D54" s="55">
        <v>4505.53</v>
      </c>
      <c r="E54" s="55">
        <v>4505.53</v>
      </c>
    </row>
    <row r="55" spans="1:5" ht="31.5" x14ac:dyDescent="0.25">
      <c r="A55" s="50" t="s">
        <v>323</v>
      </c>
      <c r="B55" s="51" t="s">
        <v>87</v>
      </c>
      <c r="C55" s="52" t="s">
        <v>261</v>
      </c>
      <c r="D55" s="53">
        <v>939.89</v>
      </c>
      <c r="E55" s="53">
        <v>939.89</v>
      </c>
    </row>
    <row r="56" spans="1:5" ht="31.5" x14ac:dyDescent="0.25">
      <c r="A56" s="50" t="s">
        <v>324</v>
      </c>
      <c r="B56" s="51" t="s">
        <v>89</v>
      </c>
      <c r="C56" s="52" t="s">
        <v>262</v>
      </c>
      <c r="D56" s="55">
        <v>4505.53</v>
      </c>
      <c r="E56" s="55">
        <v>4505.53</v>
      </c>
    </row>
    <row r="57" spans="1:5" ht="47.25" x14ac:dyDescent="0.25">
      <c r="A57" s="50" t="s">
        <v>325</v>
      </c>
      <c r="B57" s="51" t="s">
        <v>91</v>
      </c>
      <c r="C57" s="52" t="s">
        <v>263</v>
      </c>
      <c r="D57" s="55">
        <v>5181.12</v>
      </c>
      <c r="E57" s="55">
        <v>5181.12</v>
      </c>
    </row>
    <row r="58" spans="1:5" ht="15.75" x14ac:dyDescent="0.25">
      <c r="A58" s="50" t="s">
        <v>326</v>
      </c>
      <c r="B58" s="51" t="s">
        <v>93</v>
      </c>
      <c r="C58" s="52" t="s">
        <v>94</v>
      </c>
      <c r="D58" s="53">
        <v>901.81</v>
      </c>
      <c r="E58" s="53">
        <v>901.81</v>
      </c>
    </row>
    <row r="59" spans="1:5" ht="31.5" x14ac:dyDescent="0.25">
      <c r="A59" s="50" t="s">
        <v>327</v>
      </c>
      <c r="B59" s="51" t="s">
        <v>95</v>
      </c>
      <c r="C59" s="52" t="s">
        <v>96</v>
      </c>
      <c r="D59" s="55">
        <v>4158.3999999999996</v>
      </c>
      <c r="E59" s="55">
        <v>4158.3999999999996</v>
      </c>
    </row>
    <row r="60" spans="1:5" ht="47.25" x14ac:dyDescent="0.25">
      <c r="A60" s="50" t="s">
        <v>328</v>
      </c>
      <c r="B60" s="51" t="s">
        <v>97</v>
      </c>
      <c r="C60" s="52" t="s">
        <v>264</v>
      </c>
      <c r="D60" s="55">
        <v>5181.12</v>
      </c>
      <c r="E60" s="55">
        <v>5181.12</v>
      </c>
    </row>
    <row r="61" spans="1:5" ht="15.75" x14ac:dyDescent="0.25">
      <c r="A61" s="50" t="s">
        <v>329</v>
      </c>
      <c r="B61" s="51" t="s">
        <v>99</v>
      </c>
      <c r="C61" s="52" t="s">
        <v>100</v>
      </c>
      <c r="D61" s="55">
        <v>4066.64</v>
      </c>
      <c r="E61" s="55">
        <v>4066.64</v>
      </c>
    </row>
    <row r="62" spans="1:5" ht="15.75" x14ac:dyDescent="0.25">
      <c r="A62" s="50" t="s">
        <v>330</v>
      </c>
      <c r="B62" s="51" t="s">
        <v>101</v>
      </c>
      <c r="C62" s="52" t="s">
        <v>102</v>
      </c>
      <c r="D62" s="55">
        <v>3718.64</v>
      </c>
      <c r="E62" s="55">
        <v>3718.64</v>
      </c>
    </row>
    <row r="63" spans="1:5" ht="31.5" x14ac:dyDescent="0.25">
      <c r="A63" s="50" t="s">
        <v>331</v>
      </c>
      <c r="B63" s="51" t="s">
        <v>103</v>
      </c>
      <c r="C63" s="52" t="s">
        <v>104</v>
      </c>
      <c r="D63" s="55">
        <v>3718.64</v>
      </c>
      <c r="E63" s="55">
        <v>3718.64</v>
      </c>
    </row>
    <row r="64" spans="1:5" ht="31.5" x14ac:dyDescent="0.25">
      <c r="A64" s="50" t="s">
        <v>332</v>
      </c>
      <c r="B64" s="51" t="s">
        <v>105</v>
      </c>
      <c r="C64" s="52" t="s">
        <v>106</v>
      </c>
      <c r="D64" s="55">
        <v>3966.65</v>
      </c>
      <c r="E64" s="55">
        <v>3966.65</v>
      </c>
    </row>
    <row r="65" spans="1:5" ht="15.75" x14ac:dyDescent="0.25">
      <c r="A65" s="50" t="s">
        <v>333</v>
      </c>
      <c r="B65" s="51" t="s">
        <v>107</v>
      </c>
      <c r="C65" s="52" t="s">
        <v>108</v>
      </c>
      <c r="D65" s="53">
        <v>809.69</v>
      </c>
      <c r="E65" s="53">
        <v>809.69</v>
      </c>
    </row>
    <row r="66" spans="1:5" ht="31.5" x14ac:dyDescent="0.25">
      <c r="A66" s="50" t="s">
        <v>334</v>
      </c>
      <c r="B66" s="51" t="s">
        <v>109</v>
      </c>
      <c r="C66" s="52" t="s">
        <v>110</v>
      </c>
      <c r="D66" s="53">
        <v>809.69</v>
      </c>
      <c r="E66" s="53">
        <v>809.69</v>
      </c>
    </row>
    <row r="67" spans="1:5" ht="31.5" x14ac:dyDescent="0.25">
      <c r="A67" s="50" t="s">
        <v>335</v>
      </c>
      <c r="B67" s="51" t="s">
        <v>111</v>
      </c>
      <c r="C67" s="52" t="s">
        <v>112</v>
      </c>
      <c r="D67" s="55">
        <v>4387.12</v>
      </c>
      <c r="E67" s="55">
        <v>4387.12</v>
      </c>
    </row>
    <row r="68" spans="1:5" ht="31.5" x14ac:dyDescent="0.25">
      <c r="A68" s="50" t="s">
        <v>336</v>
      </c>
      <c r="B68" s="51" t="s">
        <v>113</v>
      </c>
      <c r="C68" s="52" t="s">
        <v>114</v>
      </c>
      <c r="D68" s="55">
        <v>2864.44</v>
      </c>
      <c r="E68" s="55">
        <v>2864.44</v>
      </c>
    </row>
    <row r="69" spans="1:5" ht="47.25" x14ac:dyDescent="0.25">
      <c r="A69" s="50" t="s">
        <v>337</v>
      </c>
      <c r="B69" s="51" t="s">
        <v>115</v>
      </c>
      <c r="C69" s="52" t="s">
        <v>265</v>
      </c>
      <c r="D69" s="55">
        <v>5181.12</v>
      </c>
      <c r="E69" s="55">
        <v>5181.12</v>
      </c>
    </row>
    <row r="70" spans="1:5" ht="31.5" x14ac:dyDescent="0.25">
      <c r="A70" s="50" t="s">
        <v>338</v>
      </c>
      <c r="B70" s="51" t="s">
        <v>117</v>
      </c>
      <c r="C70" s="52" t="s">
        <v>118</v>
      </c>
      <c r="D70" s="55">
        <v>3083.16</v>
      </c>
      <c r="E70" s="55">
        <v>3083.16</v>
      </c>
    </row>
    <row r="71" spans="1:5" ht="31.5" x14ac:dyDescent="0.25">
      <c r="A71" s="50" t="s">
        <v>339</v>
      </c>
      <c r="B71" s="51" t="s">
        <v>119</v>
      </c>
      <c r="C71" s="52" t="s">
        <v>266</v>
      </c>
      <c r="D71" s="55">
        <v>3190.38</v>
      </c>
      <c r="E71" s="55">
        <v>3190.38</v>
      </c>
    </row>
    <row r="72" spans="1:5" ht="31.5" x14ac:dyDescent="0.25">
      <c r="A72" s="50" t="s">
        <v>340</v>
      </c>
      <c r="B72" s="51" t="s">
        <v>67</v>
      </c>
      <c r="C72" s="52" t="s">
        <v>267</v>
      </c>
      <c r="D72" s="55">
        <v>3190.38</v>
      </c>
      <c r="E72" s="55">
        <v>3190.38</v>
      </c>
    </row>
    <row r="73" spans="1:5" ht="15.75" x14ac:dyDescent="0.25">
      <c r="A73" s="50" t="s">
        <v>341</v>
      </c>
      <c r="B73" s="51" t="s">
        <v>128</v>
      </c>
      <c r="C73" s="52" t="s">
        <v>268</v>
      </c>
      <c r="D73" s="53">
        <v>922.92</v>
      </c>
      <c r="E73" s="53">
        <v>922.92</v>
      </c>
    </row>
    <row r="74" spans="1:5" ht="15.75" x14ac:dyDescent="0.25">
      <c r="A74" s="50" t="s">
        <v>342</v>
      </c>
      <c r="B74" s="51" t="s">
        <v>130</v>
      </c>
      <c r="C74" s="52" t="s">
        <v>269</v>
      </c>
      <c r="D74" s="53">
        <v>922.92</v>
      </c>
      <c r="E74" s="53">
        <v>922.92</v>
      </c>
    </row>
    <row r="75" spans="1:5" ht="15.75" x14ac:dyDescent="0.25">
      <c r="A75" s="50" t="s">
        <v>343</v>
      </c>
      <c r="B75" s="51" t="s">
        <v>132</v>
      </c>
      <c r="C75" s="52" t="s">
        <v>270</v>
      </c>
      <c r="D75" s="53">
        <v>924.39</v>
      </c>
      <c r="E75" s="53">
        <v>924.39</v>
      </c>
    </row>
    <row r="76" spans="1:5" ht="31.5" x14ac:dyDescent="0.25">
      <c r="A76" s="50" t="s">
        <v>344</v>
      </c>
      <c r="B76" s="51" t="s">
        <v>134</v>
      </c>
      <c r="C76" s="52" t="s">
        <v>271</v>
      </c>
      <c r="D76" s="55">
        <v>4505.53</v>
      </c>
      <c r="E76" s="55">
        <v>4505.53</v>
      </c>
    </row>
    <row r="77" spans="1:5" ht="31.5" x14ac:dyDescent="0.25">
      <c r="A77" s="50" t="s">
        <v>345</v>
      </c>
      <c r="B77" s="51" t="s">
        <v>136</v>
      </c>
      <c r="C77" s="52" t="s">
        <v>272</v>
      </c>
      <c r="D77" s="53">
        <v>809.69</v>
      </c>
      <c r="E77" s="53">
        <v>809.69</v>
      </c>
    </row>
    <row r="78" spans="1:5" ht="15.75" x14ac:dyDescent="0.25">
      <c r="A78" s="50" t="s">
        <v>346</v>
      </c>
      <c r="B78" s="51" t="s">
        <v>138</v>
      </c>
      <c r="C78" s="52" t="s">
        <v>273</v>
      </c>
      <c r="D78" s="53">
        <v>906.83</v>
      </c>
      <c r="E78" s="53">
        <v>906.83</v>
      </c>
    </row>
    <row r="79" spans="1:5" ht="31.5" x14ac:dyDescent="0.25">
      <c r="A79" s="50" t="s">
        <v>347</v>
      </c>
      <c r="B79" s="51" t="s">
        <v>140</v>
      </c>
      <c r="C79" s="52" t="s">
        <v>274</v>
      </c>
      <c r="D79" s="55">
        <v>4505.53</v>
      </c>
      <c r="E79" s="55">
        <v>4505.53</v>
      </c>
    </row>
    <row r="80" spans="1:5" ht="47.25" x14ac:dyDescent="0.25">
      <c r="A80" s="50" t="s">
        <v>348</v>
      </c>
      <c r="B80" s="51" t="s">
        <v>142</v>
      </c>
      <c r="C80" s="52" t="s">
        <v>275</v>
      </c>
      <c r="D80" s="55">
        <v>4004.63</v>
      </c>
      <c r="E80" s="55">
        <v>4004.63</v>
      </c>
    </row>
    <row r="81" spans="1:5" ht="15.75" x14ac:dyDescent="0.25">
      <c r="A81" s="50" t="s">
        <v>349</v>
      </c>
      <c r="B81" s="51" t="s">
        <v>146</v>
      </c>
      <c r="C81" s="52" t="s">
        <v>147</v>
      </c>
      <c r="D81" s="55">
        <v>5678.95</v>
      </c>
      <c r="E81" s="55">
        <v>5678.95</v>
      </c>
    </row>
    <row r="82" spans="1:5" ht="15.75" x14ac:dyDescent="0.25">
      <c r="A82" s="50" t="s">
        <v>350</v>
      </c>
      <c r="B82" s="51" t="s">
        <v>149</v>
      </c>
      <c r="C82" s="52" t="s">
        <v>150</v>
      </c>
      <c r="D82" s="55">
        <v>3337.74</v>
      </c>
      <c r="E82" s="55">
        <v>3337.74</v>
      </c>
    </row>
    <row r="83" spans="1:5" ht="15.75" x14ac:dyDescent="0.25">
      <c r="A83" s="50" t="s">
        <v>351</v>
      </c>
      <c r="B83" s="51" t="s">
        <v>151</v>
      </c>
      <c r="C83" s="52" t="s">
        <v>152</v>
      </c>
      <c r="D83" s="55">
        <v>2389.06</v>
      </c>
      <c r="E83" s="55">
        <v>2389.06</v>
      </c>
    </row>
    <row r="84" spans="1:5" ht="15.75" x14ac:dyDescent="0.25">
      <c r="A84" s="50" t="s">
        <v>352</v>
      </c>
      <c r="B84" s="51" t="s">
        <v>153</v>
      </c>
      <c r="C84" s="52" t="s">
        <v>154</v>
      </c>
      <c r="D84" s="55">
        <v>5234.47</v>
      </c>
      <c r="E84" s="55">
        <v>5234.47</v>
      </c>
    </row>
    <row r="85" spans="1:5" ht="15.75" x14ac:dyDescent="0.25">
      <c r="A85" s="50" t="s">
        <v>353</v>
      </c>
      <c r="B85" s="51" t="s">
        <v>237</v>
      </c>
      <c r="C85" s="52" t="s">
        <v>283</v>
      </c>
      <c r="D85" s="55">
        <v>7927.73</v>
      </c>
      <c r="E85" s="55">
        <v>7927.73</v>
      </c>
    </row>
    <row r="86" spans="1:5" ht="31.5" x14ac:dyDescent="0.25">
      <c r="A86" s="50" t="s">
        <v>354</v>
      </c>
      <c r="B86" s="51" t="s">
        <v>122</v>
      </c>
      <c r="C86" s="52" t="s">
        <v>123</v>
      </c>
      <c r="D86" s="55">
        <v>2199.4499999999998</v>
      </c>
      <c r="E86" s="55">
        <v>2199.4499999999998</v>
      </c>
    </row>
    <row r="87" spans="1:5" ht="15.75" x14ac:dyDescent="0.25">
      <c r="A87" s="50" t="s">
        <v>355</v>
      </c>
      <c r="B87" s="51" t="s">
        <v>249</v>
      </c>
      <c r="C87" s="52" t="s">
        <v>66</v>
      </c>
      <c r="D87" s="53">
        <v>922.91</v>
      </c>
      <c r="E87" s="53">
        <v>922.91</v>
      </c>
    </row>
    <row r="88" spans="1:5" ht="31.5" x14ac:dyDescent="0.25">
      <c r="A88" s="50" t="s">
        <v>356</v>
      </c>
      <c r="B88" s="51" t="s">
        <v>124</v>
      </c>
      <c r="C88" s="52" t="s">
        <v>125</v>
      </c>
      <c r="D88" s="55">
        <v>4505.53</v>
      </c>
      <c r="E88" s="55">
        <v>4505.53</v>
      </c>
    </row>
    <row r="89" spans="1:5" ht="47.25" x14ac:dyDescent="0.25">
      <c r="A89" s="50" t="s">
        <v>357</v>
      </c>
      <c r="B89" s="51" t="s">
        <v>126</v>
      </c>
      <c r="C89" s="52" t="s">
        <v>127</v>
      </c>
      <c r="D89" s="55">
        <v>5181.12</v>
      </c>
      <c r="E89" s="55">
        <v>5181.12</v>
      </c>
    </row>
    <row r="90" spans="1:5" ht="15.75" x14ac:dyDescent="0.25">
      <c r="A90" s="50" t="s">
        <v>358</v>
      </c>
      <c r="B90" s="51" t="s">
        <v>235</v>
      </c>
      <c r="C90" s="52" t="s">
        <v>236</v>
      </c>
      <c r="D90" s="55">
        <v>3685.18</v>
      </c>
      <c r="E90" s="55">
        <v>3685.18</v>
      </c>
    </row>
    <row r="91" spans="1:5" ht="15.75" x14ac:dyDescent="0.25">
      <c r="A91" s="50" t="s">
        <v>359</v>
      </c>
      <c r="B91" s="51" t="s">
        <v>144</v>
      </c>
      <c r="C91" s="52" t="s">
        <v>145</v>
      </c>
      <c r="D91" s="53">
        <v>962.63</v>
      </c>
      <c r="E91" s="53">
        <v>962.63</v>
      </c>
    </row>
    <row r="92" spans="1:5" ht="31.5" x14ac:dyDescent="0.25">
      <c r="A92" s="50" t="s">
        <v>360</v>
      </c>
      <c r="B92" s="51" t="s">
        <v>56</v>
      </c>
      <c r="C92" s="52" t="s">
        <v>57</v>
      </c>
      <c r="D92" s="55">
        <v>6342.24</v>
      </c>
      <c r="E92" s="56">
        <v>6342.24</v>
      </c>
    </row>
    <row r="93" spans="1:5" ht="31.5" x14ac:dyDescent="0.25">
      <c r="A93" s="50" t="s">
        <v>361</v>
      </c>
      <c r="B93" s="51" t="s">
        <v>250</v>
      </c>
      <c r="C93" s="52" t="s">
        <v>121</v>
      </c>
      <c r="D93" s="55">
        <v>2642.38</v>
      </c>
      <c r="E93" s="55">
        <v>2642.38</v>
      </c>
    </row>
    <row r="94" spans="1:5" ht="31.5" x14ac:dyDescent="0.25">
      <c r="A94" s="50" t="s">
        <v>362</v>
      </c>
      <c r="B94" s="51" t="s">
        <v>251</v>
      </c>
      <c r="C94" s="52" t="s">
        <v>148</v>
      </c>
      <c r="D94" s="55">
        <v>3639.22</v>
      </c>
      <c r="E94" s="55">
        <v>3639.22</v>
      </c>
    </row>
    <row r="95" spans="1:5" ht="47.25" x14ac:dyDescent="0.25">
      <c r="A95" s="50" t="s">
        <v>363</v>
      </c>
      <c r="B95" s="51" t="s">
        <v>199</v>
      </c>
      <c r="C95" s="52" t="s">
        <v>200</v>
      </c>
      <c r="D95" s="55">
        <v>13016.65</v>
      </c>
      <c r="E95" s="55">
        <v>13016.65</v>
      </c>
    </row>
    <row r="96" spans="1:5" ht="47.25" x14ac:dyDescent="0.25">
      <c r="A96" s="50" t="s">
        <v>364</v>
      </c>
      <c r="B96" s="51" t="s">
        <v>207</v>
      </c>
      <c r="C96" s="52" t="s">
        <v>208</v>
      </c>
      <c r="D96" s="55">
        <v>13016.65</v>
      </c>
      <c r="E96" s="55">
        <v>13016.65</v>
      </c>
    </row>
    <row r="97" spans="1:5" ht="47.25" x14ac:dyDescent="0.25">
      <c r="A97" s="50" t="s">
        <v>365</v>
      </c>
      <c r="B97" s="51" t="s">
        <v>187</v>
      </c>
      <c r="C97" s="52" t="s">
        <v>188</v>
      </c>
      <c r="D97" s="55">
        <v>5562.15</v>
      </c>
      <c r="E97" s="55">
        <v>5562.15</v>
      </c>
    </row>
    <row r="98" spans="1:5" ht="47.25" x14ac:dyDescent="0.25">
      <c r="A98" s="50" t="s">
        <v>366</v>
      </c>
      <c r="B98" s="51" t="s">
        <v>189</v>
      </c>
      <c r="C98" s="52" t="s">
        <v>190</v>
      </c>
      <c r="D98" s="55">
        <v>9289.4</v>
      </c>
      <c r="E98" s="55">
        <v>9289.4</v>
      </c>
    </row>
    <row r="99" spans="1:5" ht="47.25" x14ac:dyDescent="0.25">
      <c r="A99" s="50" t="s">
        <v>367</v>
      </c>
      <c r="B99" s="51" t="s">
        <v>164</v>
      </c>
      <c r="C99" s="52" t="s">
        <v>165</v>
      </c>
      <c r="D99" s="55">
        <v>5562.15</v>
      </c>
      <c r="E99" s="55">
        <v>5562.15</v>
      </c>
    </row>
    <row r="100" spans="1:5" ht="47.25" x14ac:dyDescent="0.25">
      <c r="A100" s="50" t="s">
        <v>368</v>
      </c>
      <c r="B100" s="51" t="s">
        <v>213</v>
      </c>
      <c r="C100" s="52" t="s">
        <v>214</v>
      </c>
      <c r="D100" s="55">
        <v>9289.4</v>
      </c>
      <c r="E100" s="55">
        <v>9289.4</v>
      </c>
    </row>
    <row r="101" spans="1:5" ht="63" x14ac:dyDescent="0.25">
      <c r="A101" s="50" t="s">
        <v>369</v>
      </c>
      <c r="B101" s="51" t="s">
        <v>211</v>
      </c>
      <c r="C101" s="52" t="s">
        <v>212</v>
      </c>
      <c r="D101" s="55">
        <v>9289.4</v>
      </c>
      <c r="E101" s="55">
        <v>9289.4</v>
      </c>
    </row>
    <row r="102" spans="1:5" ht="47.25" x14ac:dyDescent="0.25">
      <c r="A102" s="50" t="s">
        <v>370</v>
      </c>
      <c r="B102" s="51" t="s">
        <v>174</v>
      </c>
      <c r="C102" s="52" t="s">
        <v>175</v>
      </c>
      <c r="D102" s="55">
        <v>9289.4</v>
      </c>
      <c r="E102" s="55">
        <v>9289.4</v>
      </c>
    </row>
    <row r="103" spans="1:5" ht="47.25" x14ac:dyDescent="0.25">
      <c r="A103" s="50" t="s">
        <v>371</v>
      </c>
      <c r="B103" s="51" t="s">
        <v>170</v>
      </c>
      <c r="C103" s="52" t="s">
        <v>171</v>
      </c>
      <c r="D103" s="55">
        <v>13016.65</v>
      </c>
      <c r="E103" s="55">
        <v>13016.65</v>
      </c>
    </row>
    <row r="104" spans="1:5" ht="47.25" x14ac:dyDescent="0.25">
      <c r="A104" s="50" t="s">
        <v>372</v>
      </c>
      <c r="B104" s="51" t="s">
        <v>168</v>
      </c>
      <c r="C104" s="52" t="s">
        <v>169</v>
      </c>
      <c r="D104" s="55">
        <v>7053.05</v>
      </c>
      <c r="E104" s="55">
        <v>7053.05</v>
      </c>
    </row>
    <row r="105" spans="1:5" ht="47.25" x14ac:dyDescent="0.25">
      <c r="A105" s="50" t="s">
        <v>373</v>
      </c>
      <c r="B105" s="51" t="s">
        <v>162</v>
      </c>
      <c r="C105" s="52" t="s">
        <v>163</v>
      </c>
      <c r="D105" s="55">
        <v>7053.05</v>
      </c>
      <c r="E105" s="55">
        <v>7053.05</v>
      </c>
    </row>
    <row r="106" spans="1:5" ht="47.25" x14ac:dyDescent="0.25">
      <c r="A106" s="50" t="s">
        <v>374</v>
      </c>
      <c r="B106" s="51" t="s">
        <v>178</v>
      </c>
      <c r="C106" s="52" t="s">
        <v>276</v>
      </c>
      <c r="D106" s="55">
        <v>13016.65</v>
      </c>
      <c r="E106" s="55">
        <v>13016.65</v>
      </c>
    </row>
    <row r="107" spans="1:5" ht="47.25" x14ac:dyDescent="0.25">
      <c r="A107" s="50" t="s">
        <v>375</v>
      </c>
      <c r="B107" s="51" t="s">
        <v>223</v>
      </c>
      <c r="C107" s="52" t="s">
        <v>224</v>
      </c>
      <c r="D107" s="55">
        <v>9289.4</v>
      </c>
      <c r="E107" s="55">
        <v>9289.4</v>
      </c>
    </row>
    <row r="108" spans="1:5" ht="47.25" x14ac:dyDescent="0.25">
      <c r="A108" s="50" t="s">
        <v>376</v>
      </c>
      <c r="B108" s="51" t="s">
        <v>176</v>
      </c>
      <c r="C108" s="52" t="s">
        <v>177</v>
      </c>
      <c r="D108" s="55">
        <v>13016.65</v>
      </c>
      <c r="E108" s="55">
        <v>13016.65</v>
      </c>
    </row>
    <row r="109" spans="1:5" ht="47.25" x14ac:dyDescent="0.25">
      <c r="A109" s="50" t="s">
        <v>377</v>
      </c>
      <c r="B109" s="51" t="s">
        <v>166</v>
      </c>
      <c r="C109" s="52" t="s">
        <v>167</v>
      </c>
      <c r="D109" s="55">
        <v>4816.7</v>
      </c>
      <c r="E109" s="55">
        <v>4816.7</v>
      </c>
    </row>
    <row r="110" spans="1:5" ht="47.25" x14ac:dyDescent="0.25">
      <c r="A110" s="50" t="s">
        <v>378</v>
      </c>
      <c r="B110" s="51" t="s">
        <v>172</v>
      </c>
      <c r="C110" s="52" t="s">
        <v>173</v>
      </c>
      <c r="D110" s="55">
        <v>9289.4</v>
      </c>
      <c r="E110" s="55">
        <v>9289.4</v>
      </c>
    </row>
    <row r="111" spans="1:5" ht="47.25" x14ac:dyDescent="0.25">
      <c r="A111" s="50" t="s">
        <v>379</v>
      </c>
      <c r="B111" s="51" t="s">
        <v>191</v>
      </c>
      <c r="C111" s="52" t="s">
        <v>192</v>
      </c>
      <c r="D111" s="55">
        <v>13016.65</v>
      </c>
      <c r="E111" s="55">
        <v>13016.65</v>
      </c>
    </row>
    <row r="112" spans="1:5" ht="47.25" x14ac:dyDescent="0.25">
      <c r="A112" s="50" t="s">
        <v>380</v>
      </c>
      <c r="B112" s="51" t="s">
        <v>205</v>
      </c>
      <c r="C112" s="52" t="s">
        <v>206</v>
      </c>
      <c r="D112" s="55">
        <v>13016.65</v>
      </c>
      <c r="E112" s="55">
        <v>13016.65</v>
      </c>
    </row>
    <row r="113" spans="1:5" ht="47.25" x14ac:dyDescent="0.25">
      <c r="A113" s="50" t="s">
        <v>381</v>
      </c>
      <c r="B113" s="51" t="s">
        <v>221</v>
      </c>
      <c r="C113" s="52" t="s">
        <v>222</v>
      </c>
      <c r="D113" s="55">
        <v>13016.65</v>
      </c>
      <c r="E113" s="55">
        <v>13016.65</v>
      </c>
    </row>
    <row r="114" spans="1:5" ht="47.25" x14ac:dyDescent="0.25">
      <c r="A114" s="50" t="s">
        <v>382</v>
      </c>
      <c r="B114" s="51" t="s">
        <v>181</v>
      </c>
      <c r="C114" s="52" t="s">
        <v>182</v>
      </c>
      <c r="D114" s="55">
        <v>7053.05</v>
      </c>
      <c r="E114" s="55">
        <v>7053.05</v>
      </c>
    </row>
    <row r="115" spans="1:5" ht="47.25" x14ac:dyDescent="0.25">
      <c r="A115" s="50" t="s">
        <v>383</v>
      </c>
      <c r="B115" s="51" t="s">
        <v>179</v>
      </c>
      <c r="C115" s="52" t="s">
        <v>180</v>
      </c>
      <c r="D115" s="55">
        <v>13016.65</v>
      </c>
      <c r="E115" s="55">
        <v>13016.65</v>
      </c>
    </row>
    <row r="116" spans="1:5" ht="47.25" x14ac:dyDescent="0.25">
      <c r="A116" s="50" t="s">
        <v>384</v>
      </c>
      <c r="B116" s="51" t="s">
        <v>215</v>
      </c>
      <c r="C116" s="52" t="s">
        <v>216</v>
      </c>
      <c r="D116" s="55">
        <v>5562.15</v>
      </c>
      <c r="E116" s="55">
        <v>5562.15</v>
      </c>
    </row>
    <row r="117" spans="1:5" ht="47.25" x14ac:dyDescent="0.25">
      <c r="A117" s="50" t="s">
        <v>385</v>
      </c>
      <c r="B117" s="51" t="s">
        <v>193</v>
      </c>
      <c r="C117" s="52" t="s">
        <v>194</v>
      </c>
      <c r="D117" s="55">
        <v>9289.4</v>
      </c>
      <c r="E117" s="55">
        <v>9289.4</v>
      </c>
    </row>
    <row r="118" spans="1:5" ht="47.25" x14ac:dyDescent="0.25">
      <c r="A118" s="50" t="s">
        <v>386</v>
      </c>
      <c r="B118" s="51" t="s">
        <v>217</v>
      </c>
      <c r="C118" s="52" t="s">
        <v>218</v>
      </c>
      <c r="D118" s="55">
        <v>9289.4</v>
      </c>
      <c r="E118" s="55">
        <v>9289.4</v>
      </c>
    </row>
    <row r="119" spans="1:5" ht="47.25" x14ac:dyDescent="0.25">
      <c r="A119" s="50" t="s">
        <v>387</v>
      </c>
      <c r="B119" s="51" t="s">
        <v>158</v>
      </c>
      <c r="C119" s="52" t="s">
        <v>159</v>
      </c>
      <c r="D119" s="55">
        <v>13016.65</v>
      </c>
      <c r="E119" s="55">
        <v>13016.65</v>
      </c>
    </row>
    <row r="120" spans="1:5" ht="47.25" x14ac:dyDescent="0.25">
      <c r="A120" s="50" t="s">
        <v>388</v>
      </c>
      <c r="B120" s="51" t="s">
        <v>203</v>
      </c>
      <c r="C120" s="52" t="s">
        <v>204</v>
      </c>
      <c r="D120" s="55">
        <v>13016.65</v>
      </c>
      <c r="E120" s="55">
        <v>13016.65</v>
      </c>
    </row>
    <row r="121" spans="1:5" ht="47.25" x14ac:dyDescent="0.25">
      <c r="A121" s="50" t="s">
        <v>389</v>
      </c>
      <c r="B121" s="51" t="s">
        <v>201</v>
      </c>
      <c r="C121" s="52" t="s">
        <v>202</v>
      </c>
      <c r="D121" s="55">
        <v>5562.15</v>
      </c>
      <c r="E121" s="55">
        <v>5562.15</v>
      </c>
    </row>
    <row r="122" spans="1:5" ht="47.25" x14ac:dyDescent="0.25">
      <c r="A122" s="50" t="s">
        <v>390</v>
      </c>
      <c r="B122" s="51" t="s">
        <v>197</v>
      </c>
      <c r="C122" s="52" t="s">
        <v>198</v>
      </c>
      <c r="D122" s="55">
        <v>13016.65</v>
      </c>
      <c r="E122" s="55">
        <v>13016.65</v>
      </c>
    </row>
    <row r="123" spans="1:5" ht="47.25" x14ac:dyDescent="0.25">
      <c r="A123" s="50" t="s">
        <v>391</v>
      </c>
      <c r="B123" s="51" t="s">
        <v>160</v>
      </c>
      <c r="C123" s="52" t="s">
        <v>161</v>
      </c>
      <c r="D123" s="55">
        <v>13016.65</v>
      </c>
      <c r="E123" s="55">
        <v>13016.65</v>
      </c>
    </row>
    <row r="124" spans="1:5" ht="47.25" x14ac:dyDescent="0.25">
      <c r="A124" s="50" t="s">
        <v>392</v>
      </c>
      <c r="B124" s="51" t="s">
        <v>209</v>
      </c>
      <c r="C124" s="52" t="s">
        <v>210</v>
      </c>
      <c r="D124" s="55">
        <v>5562.15</v>
      </c>
      <c r="E124" s="55">
        <v>5562.15</v>
      </c>
    </row>
    <row r="125" spans="1:5" ht="47.25" x14ac:dyDescent="0.25">
      <c r="A125" s="50" t="s">
        <v>393</v>
      </c>
      <c r="B125" s="51" t="s">
        <v>227</v>
      </c>
      <c r="C125" s="52" t="s">
        <v>228</v>
      </c>
      <c r="D125" s="55">
        <v>13016.65</v>
      </c>
      <c r="E125" s="55">
        <v>13016.65</v>
      </c>
    </row>
    <row r="126" spans="1:5" ht="47.25" x14ac:dyDescent="0.25">
      <c r="A126" s="50">
        <v>111</v>
      </c>
      <c r="B126" s="51" t="s">
        <v>156</v>
      </c>
      <c r="C126" s="52" t="s">
        <v>157</v>
      </c>
      <c r="D126" s="55">
        <v>13016.65</v>
      </c>
      <c r="E126" s="55">
        <v>13016.65</v>
      </c>
    </row>
    <row r="127" spans="1:5" ht="47.25" x14ac:dyDescent="0.25">
      <c r="A127" s="50" t="s">
        <v>394</v>
      </c>
      <c r="B127" s="51" t="s">
        <v>183</v>
      </c>
      <c r="C127" s="52" t="s">
        <v>184</v>
      </c>
      <c r="D127" s="55">
        <v>13016.65</v>
      </c>
      <c r="E127" s="55">
        <v>13016.65</v>
      </c>
    </row>
    <row r="128" spans="1:5" ht="47.25" x14ac:dyDescent="0.25">
      <c r="A128" s="50" t="s">
        <v>395</v>
      </c>
      <c r="B128" s="51" t="s">
        <v>185</v>
      </c>
      <c r="C128" s="52" t="s">
        <v>186</v>
      </c>
      <c r="D128" s="55">
        <v>5562.15</v>
      </c>
      <c r="E128" s="55">
        <v>5562.15</v>
      </c>
    </row>
    <row r="129" spans="1:5" ht="63" x14ac:dyDescent="0.25">
      <c r="A129" s="50" t="s">
        <v>396</v>
      </c>
      <c r="B129" s="51" t="s">
        <v>219</v>
      </c>
      <c r="C129" s="52" t="s">
        <v>220</v>
      </c>
      <c r="D129" s="55">
        <v>9289.4</v>
      </c>
      <c r="E129" s="55">
        <v>9289.4</v>
      </c>
    </row>
    <row r="130" spans="1:5" ht="47.25" x14ac:dyDescent="0.25">
      <c r="A130" s="50" t="s">
        <v>397</v>
      </c>
      <c r="B130" s="51" t="s">
        <v>195</v>
      </c>
      <c r="C130" s="52" t="s">
        <v>196</v>
      </c>
      <c r="D130" s="55">
        <v>5562.15</v>
      </c>
      <c r="E130" s="55">
        <v>5562.15</v>
      </c>
    </row>
    <row r="131" spans="1:5" ht="47.25" x14ac:dyDescent="0.25">
      <c r="A131" s="50" t="s">
        <v>398</v>
      </c>
      <c r="B131" s="51" t="s">
        <v>225</v>
      </c>
      <c r="C131" s="52" t="s">
        <v>226</v>
      </c>
      <c r="D131" s="55">
        <v>13016.65</v>
      </c>
      <c r="E131" s="55">
        <v>13016.65</v>
      </c>
    </row>
    <row r="132" spans="1:5" ht="31.5" x14ac:dyDescent="0.25">
      <c r="A132" s="50" t="s">
        <v>399</v>
      </c>
      <c r="B132" s="51" t="s">
        <v>229</v>
      </c>
      <c r="C132" s="52" t="s">
        <v>230</v>
      </c>
      <c r="D132" s="55">
        <v>2580.35</v>
      </c>
      <c r="E132" s="55">
        <v>2580.35</v>
      </c>
    </row>
    <row r="133" spans="1:5" ht="31.5" x14ac:dyDescent="0.25">
      <c r="A133" s="50" t="s">
        <v>400</v>
      </c>
      <c r="B133" s="51" t="s">
        <v>231</v>
      </c>
      <c r="C133" s="52" t="s">
        <v>232</v>
      </c>
      <c r="D133" s="55">
        <v>3325.8</v>
      </c>
      <c r="E133" s="55">
        <v>3325.8</v>
      </c>
    </row>
    <row r="134" spans="1:5" ht="31.5" x14ac:dyDescent="0.25">
      <c r="A134" s="50" t="s">
        <v>401</v>
      </c>
      <c r="B134" s="51" t="s">
        <v>233</v>
      </c>
      <c r="C134" s="52" t="s">
        <v>234</v>
      </c>
      <c r="D134" s="55">
        <v>2580.35</v>
      </c>
      <c r="E134" s="55">
        <v>2580.35</v>
      </c>
    </row>
    <row r="135" spans="1:5" x14ac:dyDescent="0.25">
      <c r="B135" s="47"/>
      <c r="C135" s="40"/>
      <c r="D135" s="40"/>
      <c r="E135" s="40"/>
    </row>
    <row r="136" spans="1:5" x14ac:dyDescent="0.25">
      <c r="B136" s="47"/>
      <c r="C136" s="40"/>
      <c r="D136" s="40"/>
      <c r="E136" s="40"/>
    </row>
    <row r="137" spans="1:5" x14ac:dyDescent="0.25">
      <c r="B137" s="47"/>
      <c r="C137" s="40"/>
      <c r="D137" s="40"/>
      <c r="E137" s="40"/>
    </row>
    <row r="138" spans="1:5" x14ac:dyDescent="0.25">
      <c r="B138" s="47"/>
      <c r="C138" s="40"/>
      <c r="D138" s="40"/>
      <c r="E138" s="40"/>
    </row>
    <row r="139" spans="1:5" x14ac:dyDescent="0.25">
      <c r="B139" s="47"/>
      <c r="C139" s="40"/>
      <c r="D139" s="40"/>
      <c r="E139" s="40"/>
    </row>
    <row r="140" spans="1:5" x14ac:dyDescent="0.25">
      <c r="B140" s="47"/>
      <c r="C140" s="40"/>
      <c r="D140" s="40"/>
      <c r="E140" s="40"/>
    </row>
    <row r="141" spans="1:5" x14ac:dyDescent="0.25">
      <c r="B141" s="47"/>
      <c r="C141" s="40"/>
      <c r="D141" s="40"/>
      <c r="E141" s="40"/>
    </row>
    <row r="142" spans="1:5" x14ac:dyDescent="0.25">
      <c r="B142" s="47"/>
      <c r="C142" s="40"/>
      <c r="D142" s="40"/>
      <c r="E142" s="40"/>
    </row>
    <row r="143" spans="1:5" x14ac:dyDescent="0.25">
      <c r="B143" s="47"/>
      <c r="C143" s="40"/>
      <c r="D143" s="40"/>
      <c r="E143" s="40"/>
    </row>
    <row r="144" spans="1:5" x14ac:dyDescent="0.25">
      <c r="B144" s="47"/>
      <c r="C144" s="40"/>
      <c r="D144" s="40"/>
      <c r="E144" s="40"/>
    </row>
    <row r="145" spans="2:5" x14ac:dyDescent="0.25">
      <c r="B145" s="47"/>
      <c r="C145" s="40"/>
      <c r="D145" s="40"/>
      <c r="E145" s="40"/>
    </row>
    <row r="146" spans="2:5" x14ac:dyDescent="0.25">
      <c r="B146" s="47"/>
      <c r="C146" s="40"/>
      <c r="D146" s="40"/>
      <c r="E146" s="40"/>
    </row>
    <row r="147" spans="2:5" x14ac:dyDescent="0.25">
      <c r="B147" s="47"/>
      <c r="C147" s="40"/>
      <c r="D147" s="40"/>
      <c r="E147" s="40"/>
    </row>
    <row r="148" spans="2:5" x14ac:dyDescent="0.25">
      <c r="B148" s="47"/>
      <c r="C148" s="40"/>
      <c r="D148" s="40"/>
      <c r="E148" s="40"/>
    </row>
    <row r="149" spans="2:5" x14ac:dyDescent="0.25">
      <c r="B149" s="47"/>
      <c r="C149" s="40"/>
      <c r="D149" s="40"/>
      <c r="E149" s="40"/>
    </row>
    <row r="150" spans="2:5" x14ac:dyDescent="0.25">
      <c r="B150" s="47"/>
      <c r="C150" s="40"/>
      <c r="D150" s="40"/>
      <c r="E150" s="40"/>
    </row>
    <row r="151" spans="2:5" x14ac:dyDescent="0.25">
      <c r="B151" s="47"/>
      <c r="C151" s="40"/>
      <c r="D151" s="40"/>
      <c r="E151" s="40"/>
    </row>
    <row r="152" spans="2:5" x14ac:dyDescent="0.25">
      <c r="B152" s="47"/>
      <c r="C152" s="40"/>
      <c r="D152" s="40"/>
      <c r="E152" s="40"/>
    </row>
    <row r="153" spans="2:5" x14ac:dyDescent="0.25">
      <c r="B153" s="47"/>
      <c r="C153" s="40"/>
      <c r="D153" s="40"/>
      <c r="E153" s="40"/>
    </row>
    <row r="154" spans="2:5" x14ac:dyDescent="0.25">
      <c r="B154" s="47"/>
      <c r="C154" s="40"/>
      <c r="D154" s="40"/>
      <c r="E154" s="40"/>
    </row>
    <row r="155" spans="2:5" x14ac:dyDescent="0.25">
      <c r="B155" s="47"/>
      <c r="C155" s="40"/>
      <c r="D155" s="40"/>
      <c r="E155" s="40"/>
    </row>
    <row r="156" spans="2:5" x14ac:dyDescent="0.25">
      <c r="B156" s="47"/>
      <c r="C156" s="40"/>
      <c r="D156" s="40"/>
      <c r="E156" s="40"/>
    </row>
    <row r="157" spans="2:5" x14ac:dyDescent="0.25">
      <c r="B157" s="47"/>
      <c r="C157" s="40"/>
      <c r="D157" s="40"/>
      <c r="E157" s="40"/>
    </row>
    <row r="158" spans="2:5" x14ac:dyDescent="0.25">
      <c r="B158" s="47"/>
      <c r="C158" s="40"/>
      <c r="D158" s="40"/>
      <c r="E158" s="40"/>
    </row>
    <row r="159" spans="2:5" x14ac:dyDescent="0.25">
      <c r="B159" s="47"/>
      <c r="C159" s="40"/>
      <c r="D159" s="40"/>
      <c r="E159" s="40"/>
    </row>
    <row r="160" spans="2:5" x14ac:dyDescent="0.25">
      <c r="B160" s="47"/>
      <c r="C160" s="40"/>
      <c r="D160" s="40"/>
      <c r="E160" s="40"/>
    </row>
    <row r="161" spans="2:5" x14ac:dyDescent="0.25">
      <c r="B161" s="47"/>
      <c r="C161" s="40"/>
      <c r="D161" s="40"/>
      <c r="E161" s="40"/>
    </row>
    <row r="162" spans="2:5" x14ac:dyDescent="0.25">
      <c r="B162" s="47"/>
      <c r="C162" s="40"/>
      <c r="D162" s="40"/>
      <c r="E162" s="40"/>
    </row>
    <row r="163" spans="2:5" x14ac:dyDescent="0.25">
      <c r="B163" s="47"/>
      <c r="C163" s="40"/>
      <c r="D163" s="40"/>
      <c r="E163" s="40"/>
    </row>
    <row r="164" spans="2:5" x14ac:dyDescent="0.25">
      <c r="B164" s="47"/>
      <c r="C164" s="40"/>
      <c r="D164" s="40"/>
      <c r="E164" s="40"/>
    </row>
    <row r="165" spans="2:5" x14ac:dyDescent="0.25">
      <c r="B165" s="47"/>
      <c r="C165" s="40"/>
      <c r="D165" s="40"/>
      <c r="E165" s="40"/>
    </row>
    <row r="166" spans="2:5" x14ac:dyDescent="0.25">
      <c r="B166" s="47"/>
      <c r="C166" s="40"/>
      <c r="D166" s="40"/>
      <c r="E166" s="40"/>
    </row>
    <row r="167" spans="2:5" x14ac:dyDescent="0.25">
      <c r="B167" s="47"/>
      <c r="C167" s="40"/>
      <c r="D167" s="40"/>
      <c r="E167" s="40"/>
    </row>
    <row r="168" spans="2:5" x14ac:dyDescent="0.25">
      <c r="B168" s="47"/>
      <c r="C168" s="40"/>
      <c r="D168" s="40"/>
      <c r="E168" s="40"/>
    </row>
    <row r="169" spans="2:5" x14ac:dyDescent="0.25">
      <c r="B169" s="47"/>
      <c r="C169" s="40"/>
      <c r="D169" s="40"/>
      <c r="E169" s="40"/>
    </row>
    <row r="170" spans="2:5" x14ac:dyDescent="0.25">
      <c r="B170" s="47"/>
      <c r="C170" s="40"/>
      <c r="D170" s="40"/>
      <c r="E170" s="40"/>
    </row>
    <row r="171" spans="2:5" x14ac:dyDescent="0.25">
      <c r="B171" s="47"/>
      <c r="C171" s="40"/>
      <c r="D171" s="40"/>
      <c r="E171" s="40"/>
    </row>
    <row r="172" spans="2:5" x14ac:dyDescent="0.25">
      <c r="B172" s="47"/>
      <c r="C172" s="40"/>
      <c r="D172" s="40"/>
      <c r="E172" s="40"/>
    </row>
    <row r="173" spans="2:5" x14ac:dyDescent="0.25">
      <c r="B173" s="47"/>
      <c r="C173" s="40"/>
      <c r="D173" s="40"/>
      <c r="E173" s="40"/>
    </row>
    <row r="174" spans="2:5" x14ac:dyDescent="0.25">
      <c r="B174" s="47"/>
      <c r="C174" s="40"/>
      <c r="D174" s="40"/>
      <c r="E174" s="40"/>
    </row>
    <row r="175" spans="2:5" x14ac:dyDescent="0.25">
      <c r="B175" s="47"/>
      <c r="C175" s="40"/>
      <c r="D175" s="40"/>
      <c r="E175" s="40"/>
    </row>
    <row r="176" spans="2:5" x14ac:dyDescent="0.25">
      <c r="B176" s="47"/>
      <c r="C176" s="40"/>
      <c r="D176" s="40"/>
      <c r="E176" s="40"/>
    </row>
    <row r="177" spans="2:5" x14ac:dyDescent="0.25">
      <c r="B177" s="47"/>
      <c r="C177" s="40"/>
      <c r="D177" s="40"/>
      <c r="E177" s="40"/>
    </row>
    <row r="178" spans="2:5" x14ac:dyDescent="0.25">
      <c r="B178" s="47"/>
      <c r="C178" s="40"/>
      <c r="D178" s="40"/>
      <c r="E178" s="40"/>
    </row>
    <row r="179" spans="2:5" x14ac:dyDescent="0.25">
      <c r="B179" s="47"/>
      <c r="C179" s="40"/>
      <c r="D179" s="40"/>
      <c r="E179" s="40"/>
    </row>
    <row r="180" spans="2:5" x14ac:dyDescent="0.25">
      <c r="B180" s="47"/>
      <c r="C180" s="40"/>
      <c r="D180" s="40"/>
      <c r="E180" s="40"/>
    </row>
    <row r="181" spans="2:5" x14ac:dyDescent="0.25">
      <c r="B181" s="47"/>
      <c r="C181" s="40"/>
      <c r="D181" s="40"/>
      <c r="E181" s="40"/>
    </row>
    <row r="182" spans="2:5" x14ac:dyDescent="0.25">
      <c r="B182" s="47"/>
      <c r="C182" s="40"/>
      <c r="D182" s="40"/>
      <c r="E182" s="40"/>
    </row>
    <row r="183" spans="2:5" x14ac:dyDescent="0.25">
      <c r="B183" s="47"/>
      <c r="C183" s="40"/>
      <c r="D183" s="40"/>
      <c r="E183" s="40"/>
    </row>
    <row r="184" spans="2:5" x14ac:dyDescent="0.25">
      <c r="B184" s="47"/>
      <c r="C184" s="40"/>
      <c r="D184" s="40"/>
      <c r="E184" s="40"/>
    </row>
    <row r="185" spans="2:5" x14ac:dyDescent="0.25">
      <c r="B185" s="47"/>
      <c r="C185" s="40"/>
      <c r="D185" s="40"/>
      <c r="E185" s="40"/>
    </row>
    <row r="186" spans="2:5" x14ac:dyDescent="0.25">
      <c r="B186" s="47"/>
      <c r="C186" s="40"/>
      <c r="D186" s="40"/>
      <c r="E186" s="40"/>
    </row>
  </sheetData>
  <autoFilter ref="A14:E134"/>
  <mergeCells count="13">
    <mergeCell ref="D12:D14"/>
    <mergeCell ref="E12:E14"/>
    <mergeCell ref="C1:E1"/>
    <mergeCell ref="D10:E10"/>
    <mergeCell ref="A8:E8"/>
    <mergeCell ref="A11:A15"/>
    <mergeCell ref="D11:E11"/>
    <mergeCell ref="C2:E2"/>
    <mergeCell ref="C3:E3"/>
    <mergeCell ref="C4:E4"/>
    <mergeCell ref="A7:E7"/>
    <mergeCell ref="B11:B14"/>
    <mergeCell ref="C11:C14"/>
  </mergeCells>
  <pageMargins left="0.9055118110236221" right="0.59055118110236227" top="0.74803149606299213" bottom="0.74803149606299213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без СККБ</vt:lpstr>
      <vt:lpstr>Приложение ИССЛЕД 2019</vt:lpstr>
      <vt:lpstr>'без СККБ'!Заголовки_для_печати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Макаренкова Ольга Вячеславовна</dc:creator>
  <cp:lastModifiedBy>Макаренкова Ольга Вячеславовна</cp:lastModifiedBy>
  <cp:lastPrinted>2018-12-27T11:58:28Z</cp:lastPrinted>
  <dcterms:created xsi:type="dcterms:W3CDTF">2018-11-13T09:45:16Z</dcterms:created>
  <dcterms:modified xsi:type="dcterms:W3CDTF">2018-12-28T14:25:07Z</dcterms:modified>
</cp:coreProperties>
</file>